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bdouk-my.sharepoint.com/personal/barack_x_kalima_bdo_co_uk/Documents/Desktop/2025 Assignments/ZEITI 2023/"/>
    </mc:Choice>
  </mc:AlternateContent>
  <xr:revisionPtr revIDLastSave="0" documentId="8_{4668B550-0848-437D-9605-78C851B32AD5}" xr6:coauthVersionLast="47" xr6:coauthVersionMax="47" xr10:uidLastSave="{00000000-0000-0000-0000-000000000000}"/>
  <bookViews>
    <workbookView xWindow="28680" yWindow="-120" windowWidth="20730" windowHeight="11040" activeTab="3"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2" l="1"/>
  <c r="J73" i="4"/>
  <c r="J72" i="4"/>
  <c r="J70" i="4"/>
  <c r="J69" i="4"/>
  <c r="J36" i="4"/>
  <c r="J127" i="11" l="1"/>
  <c r="G187" i="11" l="1"/>
  <c r="J132" i="11"/>
  <c r="J150" i="11"/>
  <c r="H152" i="11"/>
  <c r="J152" i="11" l="1"/>
  <c r="C49" i="12" l="1"/>
  <c r="C48" i="12"/>
  <c r="I33" i="12"/>
  <c r="I34" i="12"/>
  <c r="I35" i="12"/>
  <c r="I36" i="12"/>
  <c r="I37" i="12"/>
  <c r="I38" i="12"/>
  <c r="I39" i="12"/>
  <c r="I40" i="12"/>
  <c r="I41" i="12"/>
  <c r="I42" i="12"/>
  <c r="I43" i="12"/>
  <c r="I44" i="12"/>
  <c r="E15" i="12"/>
  <c r="E17" i="12"/>
  <c r="E18" i="12"/>
  <c r="E19" i="12"/>
  <c r="E20" i="12"/>
  <c r="J58" i="4" l="1"/>
  <c r="J56" i="4" l="1"/>
  <c r="I58" i="4"/>
  <c r="B116" i="8" l="1"/>
  <c r="B112" i="8"/>
  <c r="B114" i="8"/>
  <c r="D136" i="8" l="1"/>
  <c r="E27" i="9"/>
  <c r="D102" i="8" l="1"/>
  <c r="E54" i="9" l="1"/>
  <c r="E55" i="9"/>
  <c r="E53" i="9"/>
  <c r="E56" i="9"/>
  <c r="B63" i="8"/>
  <c r="B93" i="8" l="1"/>
  <c r="B91" i="8"/>
  <c r="B89" i="8"/>
  <c r="B87" i="8"/>
  <c r="B85" i="8"/>
  <c r="B83" i="8"/>
  <c r="E31" i="9" l="1"/>
  <c r="F161" i="8" l="1"/>
  <c r="I31" i="12"/>
  <c r="E22" i="12"/>
  <c r="E21" i="12"/>
  <c r="G33" i="9"/>
  <c r="E23" i="12"/>
  <c r="E30" i="9"/>
  <c r="N4" i="4"/>
  <c r="B77" i="8"/>
  <c r="B75" i="8"/>
  <c r="B73" i="8"/>
  <c r="B71" i="8"/>
  <c r="B69" i="8"/>
  <c r="B67" i="8"/>
  <c r="B65" i="8"/>
  <c r="E16" i="9"/>
  <c r="E15" i="9"/>
  <c r="E28" i="9"/>
  <c r="E17" i="9"/>
  <c r="B132" i="8"/>
  <c r="J75" i="4"/>
  <c r="B29" i="4"/>
  <c r="C29" i="4"/>
  <c r="D29" i="4"/>
  <c r="E29" i="4"/>
  <c r="E27" i="4"/>
  <c r="D30" i="4"/>
  <c r="E23" i="4"/>
  <c r="D23" i="4"/>
  <c r="C23" i="4"/>
  <c r="B23" i="4"/>
  <c r="E30" i="4"/>
  <c r="C30" i="4"/>
  <c r="B30" i="4"/>
  <c r="E22" i="4"/>
  <c r="D22" i="4"/>
  <c r="C22" i="4"/>
  <c r="B22" i="4"/>
  <c r="C36" i="4"/>
  <c r="C25" i="4"/>
  <c r="C32" i="4"/>
  <c r="C34" i="4"/>
  <c r="C24" i="4"/>
  <c r="C39" i="4"/>
  <c r="C35" i="4"/>
  <c r="C31" i="4"/>
  <c r="C27" i="4"/>
  <c r="C28" i="4"/>
  <c r="C26" i="4"/>
  <c r="C37" i="4"/>
  <c r="C40" i="4"/>
  <c r="C38" i="4"/>
  <c r="C33" i="4"/>
  <c r="D36" i="4"/>
  <c r="D25" i="4"/>
  <c r="D32" i="4"/>
  <c r="D34" i="4"/>
  <c r="D24" i="4"/>
  <c r="D39" i="4"/>
  <c r="D35" i="4"/>
  <c r="D31" i="4"/>
  <c r="D27" i="4"/>
  <c r="D28" i="4"/>
  <c r="D26" i="4"/>
  <c r="D37" i="4"/>
  <c r="D40" i="4"/>
  <c r="D38" i="4"/>
  <c r="D33" i="4"/>
  <c r="E36" i="4"/>
  <c r="E25" i="4"/>
  <c r="E32" i="4"/>
  <c r="E34" i="4"/>
  <c r="E24" i="4"/>
  <c r="E39" i="4"/>
  <c r="E35" i="4"/>
  <c r="E31" i="4"/>
  <c r="E28" i="4"/>
  <c r="E26" i="4"/>
  <c r="E37" i="4"/>
  <c r="E40" i="4"/>
  <c r="E38" i="4"/>
  <c r="E33" i="4"/>
  <c r="B36" i="4"/>
  <c r="B25" i="4"/>
  <c r="B32" i="4"/>
  <c r="B34" i="4"/>
  <c r="B24" i="4"/>
  <c r="B39" i="4"/>
  <c r="B35" i="4"/>
  <c r="B31" i="4"/>
  <c r="B27" i="4"/>
  <c r="B28" i="4"/>
  <c r="B26" i="4"/>
  <c r="B37" i="4"/>
  <c r="B40" i="4"/>
  <c r="B38" i="4"/>
  <c r="B33" i="4"/>
  <c r="B97" i="8"/>
  <c r="B95" i="8"/>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<sst xmlns="http://schemas.openxmlformats.org/spreadsheetml/2006/main" count="4378" uniqueCount="2130">
  <si>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</si>
  <si>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</si>
  <si>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</si>
  <si>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</si>
  <si>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</si>
  <si>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</si>
  <si>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</si>
  <si>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</si>
  <si>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</si>
  <si>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</si>
  <si>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</si>
  <si>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</si>
  <si>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</si>
  <si>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</si>
  <si>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</si>
  <si>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</si>
  <si>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</si>
  <si>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</si>
  <si>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</si>
  <si>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</si>
  <si>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</si>
  <si>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</si>
  <si>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</si>
  <si>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</si>
  <si>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</si>
  <si>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</si>
  <si>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</si>
  <si>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</si>
  <si>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</si>
  <si>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</si>
  <si>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</si>
  <si>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</si>
  <si>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</si>
  <si>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</si>
  <si>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</si>
  <si>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</si>
  <si>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</si>
  <si>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</si>
  <si>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</si>
  <si>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</si>
  <si>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</si>
  <si>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</si>
  <si>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</si>
  <si>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</si>
  <si>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</si>
  <si>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</si>
  <si>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</si>
  <si>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</si>
  <si>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</si>
  <si>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</si>
  <si>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</si>
  <si>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</si>
  <si>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</si>
  <si>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</si>
  <si>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</si>
  <si>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</si>
  <si>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</si>
  <si>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</si>
  <si>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</si>
  <si>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</si>
  <si>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</si>
  <si>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</si>
  <si>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</si>
  <si>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</si>
  <si>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</si>
  <si>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</si>
  <si>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</si>
  <si>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</si>
  <si>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</si>
  <si>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</si>
  <si>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</si>
  <si>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</si>
  <si>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</si>
  <si>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</si>
  <si>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</si>
  <si>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</si>
  <si>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</si>
  <si>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</si>
  <si>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</si>
  <si>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</si>
  <si>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</si>
  <si>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</si>
  <si>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</si>
  <si>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</si>
  <si>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</si>
  <si>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</si>
  <si>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</si>
  <si>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</si>
  <si>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</si>
  <si>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</si>
  <si>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</si>
  <si>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</si>
  <si>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</si>
  <si>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</si>
  <si>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</si>
  <si>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</si>
  <si>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</si>
  <si>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</si>
  <si>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</si>
  <si>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</si>
  <si>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</si>
  <si>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</si>
  <si>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</si>
  <si>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</si>
  <si>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</si>
  <si>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</si>
  <si>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</si>
  <si>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</si>
  <si>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</si>
  <si>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</si>
  <si>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</si>
  <si>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</si>
  <si>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</si>
  <si>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</si>
  <si>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</si>
  <si>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</si>
  <si>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</si>
  <si>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</si>
  <si>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</si>
  <si>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</si>
  <si>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</si>
  <si>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</si>
  <si>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</si>
  <si>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</si>
  <si>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</si>
  <si>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</si>
  <si>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</si>
  <si>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</si>
  <si>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</si>
  <si>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</si>
  <si>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</si>
  <si>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</si>
  <si>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</si>
  <si>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</si>
  <si>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</si>
  <si>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</si>
  <si>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</si>
  <si>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</si>
  <si>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</si>
  <si>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</si>
  <si>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</si>
  <si>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</si>
  <si>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</si>
  <si>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</si>
  <si>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</si>
  <si>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</si>
  <si>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</si>
  <si>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</si>
  <si>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</si>
  <si>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</si>
  <si>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</si>
  <si>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</si>
  <si>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</si>
  <si>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</si>
  <si>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</si>
  <si>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</si>
  <si>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</si>
  <si>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</si>
  <si>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</si>
  <si>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</si>
  <si>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</si>
  <si>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</si>
  <si>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</si>
  <si>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</si>
  <si>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</si>
  <si>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</si>
  <si>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</si>
  <si>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</si>
  <si>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</si>
  <si>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</si>
  <si>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</si>
  <si>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</si>
  <si>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</si>
  <si>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</si>
  <si>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</si>
  <si>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</si>
  <si>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</si>
  <si>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</si>
  <si>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</si>
  <si>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</si>
  <si>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</si>
  <si>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</si>
  <si>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</si>
  <si>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</si>
  <si>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</si>
  <si>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</si>
  <si>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</si>
  <si>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</si>
  <si>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</si>
  <si>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</si>
  <si>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</si>
  <si>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</si>
  <si>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</si>
  <si>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</si>
  <si>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</si>
  <si>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</si>
  <si>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</si>
  <si>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</si>
  <si>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</si>
  <si>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</si>
  <si>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</si>
  <si>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</si>
  <si>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</si>
  <si>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</si>
  <si>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</si>
  <si>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</si>
  <si>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</si>
  <si>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</si>
  <si>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</si>
  <si>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</si>
  <si>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</si>
  <si>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</si>
  <si>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</si>
  <si>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</si>
  <si>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</si>
  <si>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</si>
  <si>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</si>
  <si>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</si>
  <si>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</si>
  <si>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</si>
  <si>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</si>
  <si>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</si>
  <si>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</si>
  <si>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</si>
  <si>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</si>
  <si>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</si>
  <si>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</si>
  <si>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</si>
  <si>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</si>
  <si>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</si>
  <si>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</si>
  <si>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</si>
  <si>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</si>
  <si>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</si>
  <si>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</si>
  <si>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</si>
  <si>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</si>
  <si>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</si>
  <si>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</si>
  <si>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</si>
  <si>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</si>
  <si>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</si>
  <si>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</si>
  <si>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</si>
  <si>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</si>
  <si>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</si>
  <si>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</si>
  <si>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</si>
  <si>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</si>
  <si>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</si>
  <si>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</si>
  <si>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</si>
  <si>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</si>
  <si>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</si>
  <si>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</si>
  <si>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</si>
  <si>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</si>
  <si>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</si>
  <si>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</si>
  <si>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</si>
  <si>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</si>
  <si>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</si>
  <si>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</si>
  <si>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</si>
  <si>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</si>
  <si>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</si>
  <si>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</si>
  <si>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</si>
  <si>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</si>
  <si>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</si>
  <si>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</si>
  <si>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</si>
  <si>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</si>
  <si>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</si>
  <si>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</si>
  <si>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</si>
  <si>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</si>
  <si>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</si>
  <si>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</si>
  <si>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</si>
  <si>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</si>
  <si>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</si>
  <si>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</si>
  <si>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</si>
  <si>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</si>
  <si>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</si>
  <si>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</si>
  <si>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</si>
  <si>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</si>
  <si>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</si>
  <si>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</si>
  <si>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</si>
  <si>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</si>
  <si>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</si>
  <si>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</si>
  <si>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</si>
  <si>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</si>
  <si>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</si>
  <si>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</si>
  <si>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</si>
  <si>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</si>
  <si>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</si>
  <si>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</si>
  <si>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</si>
  <si>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</si>
  <si>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</si>
  <si>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</si>
  <si>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</si>
  <si>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</si>
  <si>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</si>
  <si>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</si>
  <si>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</si>
  <si>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</si>
  <si>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</si>
  <si>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</si>
  <si>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</si>
  <si>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</si>
  <si>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</si>
  <si>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</si>
  <si>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</si>
  <si>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</si>
  <si>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</si>
  <si>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</si>
  <si>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</si>
  <si>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</si>
  <si>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</si>
  <si>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</si>
  <si>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</si>
  <si>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</si>
  <si>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</si>
  <si>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</si>
  <si>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</si>
  <si>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</si>
  <si>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</si>
  <si>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</si>
  <si>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</si>
  <si>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</si>
  <si>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</si>
  <si>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</si>
  <si>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</si>
  <si>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</si>
  <si>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</si>
  <si>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</si>
  <si>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</si>
  <si>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</si>
  <si>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</si>
  <si>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</si>
  <si>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</si>
  <si>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</si>
  <si>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</si>
  <si>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</si>
  <si>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</si>
  <si>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</si>
  <si>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</si>
  <si>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</si>
  <si>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</si>
  <si>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</si>
  <si>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</si>
  <si>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</si>
  <si>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</si>
  <si>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</si>
  <si>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</si>
  <si>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</si>
  <si>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</si>
  <si>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</si>
  <si>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</si>
  <si>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</si>
  <si>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</si>
  <si>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</si>
  <si>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</si>
  <si>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</si>
  <si>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</si>
  <si>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</si>
  <si>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</si>
  <si>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</si>
  <si>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</si>
  <si>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</si>
  <si>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</si>
  <si>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</si>
  <si>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</si>
  <si>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</si>
  <si>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</si>
  <si>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</si>
  <si>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</si>
  <si>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</si>
  <si>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</si>
  <si>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</si>
  <si>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</si>
  <si>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</si>
  <si>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</si>
  <si>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</si>
  <si>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</si>
  <si>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</si>
  <si>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</si>
  <si>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</si>
  <si>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</si>
  <si>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</si>
  <si>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</si>
  <si>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</si>
  <si>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</si>
  <si>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</si>
  <si>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</si>
  <si>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</si>
  <si>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</si>
  <si>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</si>
  <si>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</si>
  <si>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</si>
  <si>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</si>
  <si>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</si>
  <si>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</si>
  <si>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</si>
  <si>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</si>
  <si>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</si>
  <si>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</si>
  <si>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</si>
  <si>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</si>
  <si>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</si>
  <si>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</si>
  <si>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</si>
  <si>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</si>
  <si>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</si>
  <si>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</si>
  <si>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</si>
  <si>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</si>
  <si>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</si>
  <si>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</si>
  <si>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</si>
  <si>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</si>
  <si>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</si>
  <si>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</si>
  <si>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</si>
  <si>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</si>
  <si>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</si>
  <si>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</si>
  <si>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</si>
  <si>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</si>
  <si>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</si>
  <si>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</si>
  <si>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</si>
  <si>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</si>
  <si>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</si>
  <si>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</si>
  <si>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</si>
  <si>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</si>
  <si>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</si>
  <si>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</si>
  <si>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</si>
  <si>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</si>
  <si>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</si>
  <si>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</si>
  <si>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</si>
  <si>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</si>
  <si>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</si>
  <si>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</si>
  <si>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</si>
  <si>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</si>
  <si>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</si>
  <si>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</si>
  <si>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</si>
  <si>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</si>
  <si>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</si>
  <si>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</si>
  <si>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</si>
  <si>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</si>
  <si>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</si>
  <si>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</si>
  <si>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</si>
  <si>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</si>
  <si>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</si>
  <si>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</si>
  <si>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</si>
  <si>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</si>
  <si>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</si>
  <si>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</si>
  <si>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</si>
  <si>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</si>
  <si>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</si>
  <si>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</si>
  <si>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</si>
  <si>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</si>
  <si>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</si>
  <si>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</si>
  <si>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</si>
  <si>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</si>
  <si>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</si>
  <si>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</si>
  <si>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</si>
  <si>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</si>
  <si>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</si>
  <si>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</si>
  <si>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</si>
  <si>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</si>
  <si>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</si>
  <si>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</si>
  <si>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</si>
  <si>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</si>
  <si>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</si>
  <si>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</si>
  <si>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</si>
  <si>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</si>
  <si>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</si>
  <si>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</si>
  <si>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</si>
  <si>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</si>
  <si>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</si>
  <si>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</si>
  <si>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</si>
  <si>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</si>
  <si>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</si>
  <si>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</si>
  <si>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</si>
  <si>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</si>
  <si>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</si>
  <si>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</si>
  <si>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</si>
  <si>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</si>
  <si>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</si>
  <si>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</si>
  <si>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</si>
  <si>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</si>
  <si>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</si>
  <si>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</si>
  <si>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</si>
  <si>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</si>
  <si>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</si>
  <si>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</si>
  <si>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</si>
  <si>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</si>
  <si>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</si>
  <si>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</si>
  <si>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</si>
  <si>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</si>
  <si>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</si>
  <si>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</si>
  <si>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</si>
  <si>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</si>
  <si>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</si>
  <si>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</si>
  <si>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</si>
  <si>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</si>
  <si>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</si>
  <si>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</si>
  <si>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</si>
  <si>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</si>
  <si>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</si>
  <si>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</si>
  <si>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</si>
  <si>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</si>
  <si>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</si>
  <si>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</si>
  <si>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</si>
  <si>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</si>
  <si>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</si>
  <si>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</si>
  <si>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</si>
  <si>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</si>
  <si>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</si>
  <si>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</si>
  <si>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</si>
  <si>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</si>
  <si>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</si>
  <si>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</si>
  <si>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</si>
  <si>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</si>
  <si>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</si>
  <si>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</si>
  <si>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</si>
  <si>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</si>
  <si>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</si>
  <si>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</si>
  <si>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</si>
  <si>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</si>
  <si>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</si>
  <si>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</si>
  <si>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</si>
  <si>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</si>
  <si>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</si>
  <si>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</si>
  <si>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</si>
  <si>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</si>
  <si>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</si>
  <si>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</si>
  <si>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</si>
  <si>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</si>
  <si>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</si>
  <si>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</si>
  <si>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</si>
  <si>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</si>
  <si>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</si>
  <si>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</si>
  <si>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</si>
  <si>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</si>
  <si>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</si>
  <si>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</si>
  <si>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</si>
  <si>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</si>
  <si>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</si>
  <si>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</si>
  <si>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</si>
  <si>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</si>
  <si>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</si>
  <si>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</si>
  <si>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</si>
  <si>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</si>
  <si>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</si>
  <si>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</si>
  <si>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</si>
  <si>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</si>
  <si>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</si>
  <si>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</si>
  <si>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</si>
  <si>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</si>
  <si>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</si>
  <si>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</si>
  <si>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</si>
  <si>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</si>
  <si>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</si>
  <si>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</si>
  <si>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</si>
  <si>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</si>
  <si>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</si>
  <si>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</si>
  <si>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</si>
  <si>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</si>
  <si>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</si>
  <si>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</si>
  <si>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</si>
  <si>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</si>
  <si>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</si>
  <si>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</si>
  <si>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</si>
  <si>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</si>
  <si>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</si>
  <si>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</si>
  <si>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</si>
  <si>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</si>
  <si>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</si>
  <si>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</si>
  <si>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</si>
  <si>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</si>
  <si>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</si>
  <si>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</si>
  <si>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</si>
  <si>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</si>
  <si>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</si>
  <si>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</si>
  <si>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</si>
  <si>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</si>
  <si>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</si>
  <si>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</si>
  <si>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</si>
  <si>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</si>
  <si>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</si>
  <si>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</si>
  <si>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</si>
  <si>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</si>
  <si>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</si>
  <si>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</si>
  <si>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</si>
  <si>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</si>
  <si>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</si>
  <si>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</si>
  <si>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</si>
  <si>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</si>
  <si>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</si>
  <si>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</si>
  <si>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</si>
  <si>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</si>
  <si>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</si>
  <si>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</si>
  <si>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</si>
  <si>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</si>
  <si>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</si>
  <si>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</si>
  <si>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</si>
  <si>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</si>
  <si>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</si>
  <si>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</si>
  <si>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</si>
  <si>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</si>
  <si>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</si>
  <si>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</si>
  <si>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</si>
  <si>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</si>
  <si>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</si>
  <si>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</si>
  <si>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</si>
  <si>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</si>
  <si>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</si>
  <si>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</si>
  <si>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</si>
  <si>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</si>
  <si>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</si>
  <si>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</si>
  <si>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</si>
  <si>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</si>
  <si>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</si>
  <si>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</si>
  <si>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</si>
  <si>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</si>
  <si>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</si>
  <si>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</si>
  <si>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</si>
  <si>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</si>
  <si>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</si>
  <si>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</si>
  <si>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</si>
  <si>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</si>
  <si>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</si>
  <si>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</si>
  <si>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</si>
  <si>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</si>
  <si>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</si>
  <si>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</si>
  <si>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</si>
  <si>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</si>
  <si>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</si>
  <si>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</si>
  <si>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</si>
  <si>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</si>
  <si>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</si>
  <si>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</si>
  <si>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</si>
  <si>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</si>
  <si>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</si>
  <si>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</si>
  <si>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</si>
  <si>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</si>
  <si>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</si>
  <si>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</si>
  <si>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</si>
  <si>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</si>
  <si>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</si>
  <si>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</si>
  <si>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</si>
  <si>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</si>
  <si>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</si>
  <si>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</si>
  <si>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</si>
  <si>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</si>
  <si>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</si>
  <si>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</si>
  <si>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</si>
  <si>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</si>
  <si>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</si>
  <si>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</si>
  <si>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</si>
  <si>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</si>
  <si>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</si>
  <si>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</si>
  <si>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</si>
  <si>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</si>
  <si>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</si>
  <si>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</si>
  <si>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</si>
  <si>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</si>
  <si>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</si>
  <si>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</si>
  <si>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</si>
  <si>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</si>
  <si>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</si>
  <si>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</si>
  <si>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</si>
  <si>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</si>
  <si>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</si>
  <si>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</si>
  <si>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</si>
  <si>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</si>
  <si>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</si>
  <si>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</si>
  <si>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</si>
  <si>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</si>
  <si>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</si>
  <si>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</si>
  <si>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</si>
  <si>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</si>
  <si>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</si>
  <si>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</si>
  <si>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</si>
  <si>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</si>
  <si>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</si>
  <si>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</si>
  <si>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</si>
  <si>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</si>
  <si>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</si>
  <si>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</si>
  <si>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</si>
  <si>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</si>
  <si>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</si>
  <si>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</si>
  <si>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</si>
  <si>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</si>
  <si>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</si>
  <si>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</si>
  <si>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</si>
  <si>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</si>
  <si>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</si>
  <si>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</si>
  <si>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</si>
  <si>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</si>
  <si>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</si>
  <si>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</si>
  <si>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</si>
  <si>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</si>
  <si>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</si>
  <si>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</si>
  <si>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</si>
  <si>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</si>
  <si>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</si>
  <si>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</si>
  <si>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</si>
  <si>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</si>
  <si>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</si>
  <si>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</si>
  <si>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</si>
  <si>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</si>
  <si>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</si>
  <si>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</si>
  <si>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</si>
  <si>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</si>
  <si>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</si>
  <si>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</si>
  <si>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</si>
  <si>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</si>
  <si>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</si>
  <si>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</si>
  <si>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</si>
  <si>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</si>
  <si>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</si>
  <si>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</si>
  <si>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</si>
  <si>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</si>
  <si>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</si>
  <si>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</si>
  <si>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</si>
  <si>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</si>
  <si>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</si>
  <si>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</si>
  <si>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</si>
  <si>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</si>
  <si>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</si>
  <si>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</si>
  <si>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</si>
  <si>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</si>
  <si>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</si>
  <si>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</si>
  <si>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</si>
  <si>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</si>
  <si>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</si>
  <si>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</si>
  <si>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</si>
  <si>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</si>
  <si>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</si>
  <si>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</si>
  <si>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</si>
  <si>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</si>
  <si>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</si>
  <si>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</si>
  <si>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</si>
  <si>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</si>
  <si>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</si>
  <si>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</si>
  <si>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</si>
  <si>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</si>
  <si>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</si>
  <si>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</si>
  <si>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</si>
  <si>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</si>
  <si>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</si>
  <si>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</si>
  <si>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</si>
  <si>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</si>
  <si>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</si>
  <si>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</si>
  <si>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</si>
  <si>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</si>
  <si>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</si>
  <si>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</si>
  <si>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</si>
  <si>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</si>
  <si>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</si>
  <si>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</si>
  <si>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</si>
  <si>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</si>
  <si>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</si>
  <si>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</si>
  <si>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</si>
  <si>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</si>
  <si>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</si>
  <si>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</si>
  <si>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</si>
  <si>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</si>
  <si>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</si>
  <si>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</si>
  <si>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</si>
  <si>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</si>
  <si>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</si>
  <si>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</si>
  <si>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</si>
  <si>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</si>
  <si>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</si>
  <si>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</si>
  <si>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</si>
  <si>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</si>
  <si>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</si>
  <si>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</si>
  <si>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</si>
  <si>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</si>
  <si>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</si>
  <si>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</si>
  <si>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</si>
  <si>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</si>
  <si>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</si>
  <si>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</si>
  <si>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</si>
  <si>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</si>
  <si>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</si>
  <si>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</si>
  <si>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</si>
  <si>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</si>
  <si>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</si>
  <si>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</si>
  <si>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</si>
  <si>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</si>
  <si>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</si>
  <si>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</si>
  <si>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</si>
  <si>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</si>
  <si>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</si>
  <si>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</si>
  <si>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</si>
  <si>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</si>
  <si>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</si>
  <si>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</si>
  <si>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</si>
  <si>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</si>
  <si>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</si>
  <si>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</si>
  <si>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</si>
  <si>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</si>
  <si>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</si>
  <si>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</si>
  <si>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</si>
  <si>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</si>
  <si>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</si>
  <si>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</si>
  <si>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</si>
  <si>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</si>
  <si>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</si>
  <si>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</si>
  <si>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</si>
  <si>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</si>
  <si>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</si>
  <si>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</si>
  <si>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</si>
  <si>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</si>
  <si>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</si>
  <si>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</si>
  <si>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</si>
  <si>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</si>
  <si>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</si>
  <si>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</si>
  <si>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</si>
  <si>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</si>
  <si>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</si>
  <si>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</si>
  <si>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</si>
  <si>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</si>
  <si>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</si>
  <si>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</si>
  <si>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</si>
  <si>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</si>
  <si>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</si>
  <si>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</si>
  <si>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</si>
  <si>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</si>
  <si>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</si>
  <si>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</si>
  <si>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</si>
  <si>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</si>
  <si>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</si>
  <si>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</si>
  <si>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</si>
  <si>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</si>
  <si>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</si>
  <si>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</si>
  <si>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</si>
  <si>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</si>
  <si>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</si>
  <si>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</si>
  <si>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</si>
  <si>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</si>
  <si>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</si>
  <si>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</si>
  <si>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</si>
  <si>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</si>
  <si>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</si>
  <si>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</si>
  <si>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</si>
  <si>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</si>
  <si>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</si>
  <si>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</si>
  <si>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</si>
  <si>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</si>
  <si>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</si>
  <si>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</si>
  <si>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</si>
  <si>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</si>
  <si>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</si>
  <si>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</si>
  <si>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</si>
  <si>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</si>
  <si>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</si>
  <si>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</si>
  <si>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</si>
  <si>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</si>
  <si>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</si>
  <si>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</si>
  <si>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</si>
  <si>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</si>
  <si>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</si>
  <si>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</si>
  <si>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</si>
  <si>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</si>
  <si>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</si>
  <si>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</si>
  <si>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</si>
  <si>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</si>
  <si>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</si>
  <si>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</si>
  <si>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</si>
  <si>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</si>
  <si>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</si>
  <si>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</si>
  <si>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</si>
  <si>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</si>
  <si>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</si>
  <si>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</si>
  <si>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</si>
  <si>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</si>
  <si>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</si>
  <si>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</si>
  <si>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</si>
  <si>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</si>
  <si>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</si>
  <si>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</si>
  <si>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</si>
  <si>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</si>
  <si>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</si>
  <si>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</si>
  <si>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</si>
  <si>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</si>
  <si>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</si>
  <si>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</si>
  <si>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</si>
  <si>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</si>
  <si>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</si>
  <si>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</si>
  <si>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</si>
  <si>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</si>
  <si>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</si>
  <si>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</si>
  <si>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</si>
  <si>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</si>
  <si>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</si>
  <si>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</si>
  <si>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</si>
  <si>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</si>
  <si>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</si>
  <si>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</si>
  <si>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</si>
  <si>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</si>
  <si>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</si>
  <si>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</si>
  <si>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</si>
  <si>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</si>
  <si>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</si>
  <si>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</si>
  <si>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</si>
  <si>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</si>
  <si>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</si>
  <si>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</si>
  <si>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</si>
  <si>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</si>
  <si>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</si>
  <si>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</si>
  <si>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</si>
  <si>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</si>
  <si>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</si>
  <si>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</si>
  <si>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</si>
  <si>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</si>
  <si>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</si>
  <si>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</si>
  <si>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</si>
  <si>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</si>
  <si>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</si>
  <si>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</si>
  <si>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</si>
  <si>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</si>
  <si>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</si>
  <si>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</si>
  <si>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</si>
  <si>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</si>
  <si>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</si>
  <si>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</si>
  <si>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</si>
  <si>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</si>
  <si>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</si>
  <si>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</si>
  <si>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</si>
  <si>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</si>
  <si>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</si>
  <si>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</si>
  <si>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</si>
  <si>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</si>
  <si>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</si>
  <si>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</si>
  <si>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</si>
  <si>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</si>
  <si>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</si>
  <si>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</si>
  <si>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</si>
  <si>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</si>
  <si>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</si>
  <si>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</si>
  <si>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</si>
  <si>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</si>
  <si>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</si>
  <si>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</si>
  <si>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</si>
  <si>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</si>
  <si>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</si>
  <si>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</si>
  <si>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</si>
  <si>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</si>
  <si>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</si>
  <si>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</si>
  <si>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</si>
  <si>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</si>
  <si>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</si>
  <si>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</si>
  <si>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</si>
  <si>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</si>
  <si>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</si>
  <si>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</si>
  <si>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</si>
  <si>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</si>
  <si>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</si>
  <si>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</si>
  <si>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</si>
  <si>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</si>
  <si>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</si>
  <si>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</si>
  <si>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</si>
  <si>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</si>
  <si>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</si>
  <si>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</si>
  <si>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</si>
  <si>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</si>
  <si>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</si>
  <si>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</si>
  <si>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</si>
  <si>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</si>
  <si>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</si>
  <si>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</si>
  <si>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</si>
  <si>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</si>
  <si>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</si>
  <si>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</si>
  <si>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</si>
  <si>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</si>
  <si>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</si>
  <si>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</si>
  <si>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</si>
  <si>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</si>
  <si>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</si>
  <si>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</si>
  <si>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</si>
  <si>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</si>
  <si>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</si>
  <si>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</si>
  <si>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</si>
  <si>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</si>
  <si>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</si>
  <si>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</si>
  <si>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</si>
  <si>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</si>
  <si>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</si>
  <si>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</si>
  <si>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</si>
  <si>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</si>
  <si>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</si>
  <si>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</si>
  <si>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</si>
  <si>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</si>
  <si>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</si>
  <si>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</si>
  <si>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</si>
  <si>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</si>
  <si>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</si>
  <si>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</si>
  <si>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</si>
  <si>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</si>
  <si>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</si>
  <si>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</si>
  <si>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</si>
  <si>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</si>
  <si>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</si>
  <si>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</si>
  <si>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</si>
  <si>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</si>
  <si>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</si>
  <si>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</si>
  <si>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</si>
  <si>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</si>
  <si>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</si>
  <si>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</si>
  <si>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</si>
  <si>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</si>
  <si>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</si>
  <si>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</si>
  <si>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</si>
  <si>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</si>
  <si>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</si>
  <si>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</si>
  <si>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</si>
  <si>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</si>
  <si>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</si>
  <si>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</si>
  <si>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</si>
  <si>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</si>
  <si>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</si>
  <si>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</si>
  <si>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</si>
  <si>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</si>
  <si>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</si>
  <si>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</si>
  <si>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</si>
  <si>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</si>
  <si>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</si>
  <si>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</si>
  <si>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</si>
  <si>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</si>
  <si>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</si>
  <si>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</si>
  <si>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</si>
  <si>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</si>
  <si>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</si>
  <si>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</si>
  <si>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</si>
  <si>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</si>
  <si>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</si>
  <si>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</si>
  <si>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</si>
  <si>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</si>
  <si>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</si>
  <si>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</si>
  <si>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</si>
  <si>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</si>
  <si>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</si>
  <si>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</si>
  <si>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</si>
  <si>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</si>
  <si>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</si>
  <si>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</si>
  <si>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</si>
  <si>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</si>
  <si>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</si>
  <si>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</si>
  <si>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</si>
  <si>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</si>
  <si>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</si>
  <si>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</si>
  <si>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</si>
  <si>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</si>
  <si>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</si>
  <si>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</si>
  <si>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</si>
  <si>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</si>
  <si>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</si>
  <si>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</si>
  <si>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</si>
  <si>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</si>
  <si>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</si>
  <si>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</si>
  <si>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</si>
  <si>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</si>
  <si>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</si>
  <si>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</si>
  <si>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</si>
  <si>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</si>
  <si>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</si>
  <si>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</si>
  <si>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</si>
  <si>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</si>
  <si>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</si>
  <si>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</si>
  <si>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</si>
  <si>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</si>
  <si>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</si>
  <si>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</si>
  <si>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</si>
  <si>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</si>
  <si>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</si>
  <si>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</si>
  <si>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</si>
  <si>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</si>
  <si>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</si>
  <si>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</si>
  <si>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</si>
  <si>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</si>
  <si>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</si>
  <si>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</si>
  <si>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</si>
  <si>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</si>
  <si>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</si>
  <si>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</si>
  <si>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</si>
  <si>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</si>
  <si>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</si>
  <si>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</si>
  <si>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</si>
  <si>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</si>
  <si>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</si>
  <si>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</si>
  <si>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</si>
  <si>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</si>
  <si>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</si>
  <si>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</si>
  <si>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</si>
  <si>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</si>
  <si>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</si>
  <si>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</si>
  <si>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</si>
  <si>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</si>
  <si>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</si>
  <si>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</si>
  <si>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</si>
  <si>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</si>
  <si>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</si>
  <si>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</si>
  <si>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</si>
  <si>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</si>
  <si>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</si>
  <si>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</si>
  <si>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</si>
  <si>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</si>
  <si>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</si>
  <si>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</si>
  <si>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</si>
  <si>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</si>
  <si>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</si>
  <si>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</si>
  <si>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</si>
  <si>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</si>
  <si>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</si>
  <si>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</si>
  <si>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</si>
  <si>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</si>
  <si>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</si>
  <si>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</si>
  <si>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</si>
  <si>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</si>
  <si>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</si>
  <si>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</si>
  <si>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</si>
  <si>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</si>
  <si>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</si>
  <si>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</si>
  <si>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</si>
  <si>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</si>
  <si>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</si>
  <si>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</si>
  <si>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</si>
  <si>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</si>
  <si>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</si>
  <si>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</si>
  <si>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</si>
  <si>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</si>
  <si>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</si>
  <si>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</si>
  <si>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</si>
  <si>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</si>
  <si>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</si>
  <si>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</si>
  <si>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</si>
  <si>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</si>
  <si>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</si>
  <si>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</si>
  <si>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</si>
  <si>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</si>
  <si>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</si>
  <si>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</si>
  <si>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</si>
  <si>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</si>
  <si>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</si>
  <si>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</si>
  <si>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</si>
  <si>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</si>
  <si>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</si>
  <si>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</si>
  <si>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</si>
  <si>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</si>
  <si>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</si>
  <si>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</si>
  <si>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</si>
  <si>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</si>
  <si>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</si>
  <si>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</si>
  <si>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</si>
  <si>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</si>
  <si>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</si>
  <si>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</si>
  <si>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</si>
  <si>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</si>
  <si>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</si>
  <si>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</si>
  <si>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</si>
  <si>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</si>
  <si>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</si>
  <si>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</si>
  <si>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</si>
  <si>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</si>
  <si>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</si>
  <si>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</si>
  <si>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</si>
  <si>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</si>
  <si>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Sm3 o.e.</t>
  </si>
  <si>
    <t>Tonnes</t>
  </si>
  <si>
    <t>oz</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</si>
  <si>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</si>
  <si>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</si>
  <si>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</si>
  <si>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</si>
  <si>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</si>
  <si>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</si>
  <si>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</si>
  <si>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</si>
  <si>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</si>
  <si>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</si>
  <si>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</si>
  <si>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</si>
  <si>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</si>
  <si>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</si>
  <si>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</si>
  <si>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</si>
  <si>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</si>
  <si>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</si>
  <si>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</si>
  <si>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</si>
  <si>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</si>
  <si>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</si>
  <si>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</si>
  <si>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</si>
  <si>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</si>
  <si>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</si>
  <si>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</si>
  <si>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</si>
  <si>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</si>
  <si>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</si>
  <si>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</si>
  <si>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</si>
  <si>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</si>
  <si>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</si>
  <si>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</si>
  <si>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</si>
  <si>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</si>
  <si>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</si>
  <si>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</si>
  <si>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</si>
  <si>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</si>
  <si>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</si>
  <si>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</si>
  <si>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</si>
  <si>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</si>
  <si>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</si>
  <si>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</si>
  <si>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</si>
  <si>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</si>
  <si>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</si>
  <si>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</si>
  <si>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</si>
  <si>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</si>
  <si>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</si>
  <si>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</si>
  <si>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</si>
  <si>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</si>
  <si>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</si>
  <si>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</si>
  <si>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</si>
  <si>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</si>
  <si>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</si>
  <si>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</si>
  <si>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</si>
  <si>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</si>
  <si>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</si>
  <si>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</si>
  <si>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</si>
  <si>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</si>
  <si>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</si>
  <si>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</si>
  <si>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</si>
  <si>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</si>
  <si>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</si>
  <si>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</si>
  <si>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</si>
  <si>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</si>
  <si>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</si>
  <si>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</si>
  <si>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</si>
  <si>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</si>
  <si>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</si>
  <si>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</si>
  <si>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</si>
  <si>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</si>
  <si>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</si>
  <si>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</si>
  <si>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</si>
  <si>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</si>
  <si>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</si>
  <si>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</si>
  <si>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</si>
  <si>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</si>
  <si>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</si>
  <si>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</si>
  <si>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</si>
  <si>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</si>
  <si>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</si>
  <si>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</si>
  <si>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</si>
  <si>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</si>
  <si>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</si>
  <si>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</si>
  <si>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</si>
  <si>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</si>
  <si>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</si>
  <si>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</si>
  <si>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</si>
  <si>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</si>
  <si>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</si>
  <si>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</si>
  <si>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</si>
  <si>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</si>
  <si>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</si>
  <si>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</si>
  <si>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</si>
  <si>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</si>
  <si>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</si>
  <si>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</si>
  <si>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</si>
  <si>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</si>
  <si>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</si>
  <si>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</si>
  <si>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</si>
  <si>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</si>
  <si>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</si>
  <si>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</si>
  <si>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</si>
  <si>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Please include comments here.</t>
  </si>
  <si>
    <t>GFS Framework for EITI Reporting</t>
  </si>
  <si>
    <t>What is GFS?</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</si>
  <si>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</si>
  <si>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</si>
  <si>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</si>
  <si>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</si>
  <si>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</si>
  <si>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</si>
  <si>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</si>
  <si>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</si>
  <si>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</si>
  <si>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</si>
  <si>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</si>
  <si>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</si>
  <si>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</si>
  <si>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</si>
  <si>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</si>
  <si>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</si>
  <si>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</si>
  <si>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</si>
  <si>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</si>
  <si>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</si>
  <si>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</si>
  <si>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</si>
  <si>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</si>
  <si>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</si>
  <si>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</si>
  <si>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</si>
  <si>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</si>
  <si>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</si>
  <si>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</si>
  <si>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</si>
  <si>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</si>
  <si>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</si>
  <si>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</si>
  <si>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</si>
  <si>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</si>
  <si>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</si>
  <si>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</si>
  <si>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</si>
  <si>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</si>
  <si>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</si>
  <si>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</si>
  <si>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</si>
  <si>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</si>
  <si>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</si>
  <si>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</si>
  <si>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</si>
  <si>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</si>
  <si>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</si>
  <si>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</si>
  <si>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</si>
  <si>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</si>
  <si>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</si>
  <si>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</si>
  <si>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</si>
  <si>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</si>
  <si>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</si>
  <si>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</si>
  <si>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</si>
  <si>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</si>
  <si>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</si>
  <si>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</si>
  <si>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</si>
  <si>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</si>
  <si>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</si>
  <si>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</si>
  <si>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</si>
  <si>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</si>
  <si>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</si>
  <si>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</si>
  <si>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</si>
  <si>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</si>
  <si>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</si>
  <si>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</si>
  <si>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</si>
  <si>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</si>
  <si>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</si>
  <si>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</si>
  <si>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</si>
  <si>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</si>
  <si>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</si>
  <si>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</si>
  <si>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</si>
  <si>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</si>
  <si>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</si>
  <si>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</si>
  <si>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</si>
  <si>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</si>
  <si>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</si>
  <si>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</si>
  <si>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</si>
  <si>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</si>
  <si>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</si>
  <si>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</si>
  <si>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</si>
  <si>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</si>
  <si>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</si>
  <si>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</si>
  <si>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</si>
  <si>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</si>
  <si>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</si>
  <si>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</si>
  <si>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</si>
  <si>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</si>
  <si>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</si>
  <si>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</si>
  <si>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</si>
  <si>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</si>
  <si>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</si>
  <si>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</si>
  <si>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</si>
  <si>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</si>
  <si>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</si>
  <si>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</si>
  <si>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</si>
  <si>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</si>
  <si>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</si>
  <si>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&lt;Select unit&gt;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</si>
  <si>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</si>
  <si>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</si>
  <si>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</si>
  <si>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</si>
  <si>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</si>
  <si>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</si>
  <si>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</si>
  <si>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</si>
  <si>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</si>
  <si>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</si>
  <si>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</si>
  <si>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</si>
  <si>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</si>
  <si>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</si>
  <si>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</si>
  <si>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</si>
  <si>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</si>
  <si>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</si>
  <si>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</si>
  <si>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</si>
  <si>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</si>
  <si>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</si>
  <si>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</si>
  <si>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</si>
  <si>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</si>
  <si>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</si>
  <si>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</si>
  <si>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</si>
  <si>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</si>
  <si>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</si>
  <si>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</si>
  <si>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</si>
  <si>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</si>
  <si>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</si>
  <si>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</si>
  <si>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</si>
  <si>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</si>
  <si>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</si>
  <si>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</si>
  <si>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</si>
  <si>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</si>
  <si>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</si>
  <si>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</si>
  <si>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</si>
  <si>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</si>
  <si>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</si>
  <si>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</si>
  <si>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</si>
  <si>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</si>
  <si>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</si>
  <si>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</si>
  <si>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</si>
  <si>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</si>
  <si>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</si>
  <si>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</si>
  <si>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</si>
  <si>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</si>
  <si>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</si>
  <si>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</si>
  <si>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</si>
  <si>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</si>
  <si>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</si>
  <si>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</si>
  <si>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</si>
  <si>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</si>
  <si>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</si>
  <si>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</si>
  <si>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</si>
  <si>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</si>
  <si>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</si>
  <si>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</si>
  <si>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</si>
  <si>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</si>
  <si>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</si>
  <si>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</si>
  <si>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</si>
  <si>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</si>
  <si>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</si>
  <si>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</si>
  <si>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</si>
  <si>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</si>
  <si>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</si>
  <si>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</si>
  <si>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</si>
  <si>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</si>
  <si>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</si>
  <si>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</si>
  <si>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</si>
  <si>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</si>
  <si>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</si>
  <si>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</si>
  <si>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</si>
  <si>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</si>
  <si>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</si>
  <si>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</si>
  <si>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</si>
  <si>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</si>
  <si>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</si>
  <si>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</si>
  <si>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</si>
  <si>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</si>
  <si>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</si>
  <si>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</si>
  <si>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</si>
  <si>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</si>
  <si>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</si>
  <si>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</si>
  <si>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</si>
  <si>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</si>
  <si>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</si>
  <si>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</si>
  <si>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</si>
  <si>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</si>
  <si>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</si>
  <si>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</si>
  <si>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</si>
  <si>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</si>
  <si>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</si>
  <si>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</si>
  <si>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</si>
  <si>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</si>
  <si>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</si>
  <si>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</si>
  <si>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</si>
  <si>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</si>
  <si>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</si>
  <si>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</si>
  <si>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</si>
  <si>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</si>
  <si>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</si>
  <si>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</si>
  <si>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</si>
  <si>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</si>
  <si>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</si>
  <si>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</si>
  <si>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</si>
  <si>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</si>
  <si>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</si>
  <si>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</si>
  <si>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</si>
  <si>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</si>
  <si>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</si>
  <si>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</si>
  <si>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</si>
  <si>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</si>
  <si>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</si>
  <si>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</si>
  <si>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</si>
  <si>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</si>
  <si>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</si>
  <si>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</si>
  <si>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</si>
  <si>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</si>
  <si>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</si>
  <si>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</si>
  <si>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</si>
  <si>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</si>
  <si>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</si>
  <si>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</si>
  <si>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</si>
  <si>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</si>
  <si>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</si>
  <si>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</si>
  <si>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</si>
  <si>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</si>
  <si>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</si>
  <si>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</si>
  <si>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</si>
  <si>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</si>
  <si>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</si>
  <si>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</si>
  <si>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</si>
  <si>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</si>
  <si>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</si>
  <si>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</si>
  <si>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</si>
  <si>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</si>
  <si>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</si>
  <si>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</si>
  <si>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</si>
  <si>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</si>
  <si>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</si>
  <si>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</si>
  <si>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</si>
  <si>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</si>
  <si>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</si>
  <si>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</si>
  <si>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</si>
  <si>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</si>
  <si>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</si>
  <si>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</si>
  <si>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</si>
  <si>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</si>
  <si>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</si>
  <si>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</si>
  <si>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</si>
  <si>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</si>
  <si>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</si>
  <si>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</si>
  <si>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</si>
  <si>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</si>
  <si>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</si>
  <si>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</si>
  <si>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</si>
  <si>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</si>
  <si>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</si>
  <si>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</si>
  <si>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</si>
  <si>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</si>
  <si>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</si>
  <si>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</si>
  <si>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</si>
  <si>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</si>
  <si>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</si>
  <si>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</si>
  <si>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</si>
  <si>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</si>
  <si>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</si>
  <si>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</si>
  <si>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</si>
  <si>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</si>
  <si>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</si>
  <si>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</si>
  <si>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</si>
  <si>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</si>
  <si>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</si>
  <si>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</si>
  <si>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</si>
  <si>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</si>
  <si>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</si>
  <si>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</si>
  <si>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</si>
  <si>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</si>
  <si>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</si>
  <si>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</si>
  <si>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</si>
  <si>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</si>
  <si>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</si>
  <si>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</si>
  <si>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</si>
  <si>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</si>
  <si>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</si>
  <si>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</si>
  <si>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</si>
  <si>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</si>
  <si>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</si>
  <si>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</si>
  <si>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</si>
  <si>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</si>
  <si>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</si>
  <si>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</si>
  <si>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</si>
  <si>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Please include comments here. PAYE and withholding taxes are not paid on behalf of companies and should therefore be excluded</t>
  </si>
  <si>
    <t>Insert additional rows as needed. E.g., the below table covers the excluded revenues</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</si>
  <si>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</si>
  <si>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</si>
  <si>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</si>
  <si>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</si>
  <si>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</si>
  <si>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</si>
  <si>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</si>
  <si>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</si>
  <si>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</si>
  <si>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</si>
  <si>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</si>
  <si>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</si>
  <si>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</si>
  <si>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</si>
  <si>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</si>
  <si>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</si>
  <si>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</si>
  <si>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</si>
  <si>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</si>
  <si>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</si>
  <si>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</si>
  <si>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</si>
  <si>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</si>
  <si>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</si>
  <si>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</si>
  <si>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</si>
  <si>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BDO Zambia</t>
  </si>
  <si>
    <t>Yes, through EITI Reporting</t>
  </si>
  <si>
    <t>https://eiti.org/open-data</t>
  </si>
  <si>
    <t>https://zambiaeiti.org</t>
  </si>
  <si>
    <t>https://www.boz.zm/</t>
  </si>
  <si>
    <t>Section 3.2.4 of the 2021 EITI Report</t>
  </si>
  <si>
    <t>The average rate for the period under review published by the Bank of Zambia</t>
  </si>
  <si>
    <t>Section 4.2; 4.3; 4.4; 4.5.1 of the 2021 EITI Report</t>
  </si>
  <si>
    <t>Section 4.3.1.1 of the 2021 EITI Report</t>
  </si>
  <si>
    <t>Section 4.3.1.2 of the 2021 EITI Report</t>
  </si>
  <si>
    <t>Section 4.3.1.1 &amp; Section 4.3.1.2 of the 2021 EITI Report</t>
  </si>
  <si>
    <t>Annex 3 of the 2021 EITI Report ; http://portals.flexicadastre.com/zambia/</t>
  </si>
  <si>
    <t>Annex 2 of the 2021 EITI Report ; http://portals.flexicadastre.com/zambia/</t>
  </si>
  <si>
    <t>Section 4.4.1 of the 2021 EITI Report</t>
  </si>
  <si>
    <t>Patents and Companies Registration Agency (PACRA)</t>
  </si>
  <si>
    <t>https://www.pacra.org.zm/#/html/About/2057</t>
  </si>
  <si>
    <t>Section 4.5.2 of the 2021 EITI Report</t>
  </si>
  <si>
    <t>Section 4.6 of the 2021 EITI Report</t>
  </si>
  <si>
    <t xml:space="preserve">www.zccm-ih.com.zm/ </t>
  </si>
  <si>
    <t>https://zccm-ih.financifi.com/financials/financial-statements/</t>
  </si>
  <si>
    <t>Section 4.1 of the 2021 EITI Report</t>
  </si>
  <si>
    <t>Section 4.9.2 of the 2021 EITI Report</t>
  </si>
  <si>
    <t>https://www.zema.org.zm/docs-category/environmental-impact-statements/</t>
  </si>
  <si>
    <t>Section 4.9.4 of the 2021 EITI Report</t>
  </si>
  <si>
    <t>Emerald metals</t>
  </si>
  <si>
    <t>Section 4.7.1 of the 2021 EITI Report</t>
  </si>
  <si>
    <t>Section 4.7.2 of the 2021 EITI Report</t>
  </si>
  <si>
    <t>Gemstones</t>
  </si>
  <si>
    <t>Figures obtained from Bank of Zambia 2021 Annual Report</t>
  </si>
  <si>
    <t>Section 3.1.2.2 of the 2021 EITI Report</t>
  </si>
  <si>
    <t>Section 3.1.1; 3.1.2. of the 2021 EITI Report</t>
  </si>
  <si>
    <t>Section 2.1.3 of the 2021 EITI Report</t>
  </si>
  <si>
    <t>Section 4.8.2; 3.4.1 of the 2021 EITI Report</t>
  </si>
  <si>
    <t>Section 4.8.5 of the 2021 EITI Report</t>
  </si>
  <si>
    <t>Section 4.8.6 of the 2021 EITI Report</t>
  </si>
  <si>
    <t>Section 4.8.7 of the 2021 EITI Report</t>
  </si>
  <si>
    <t>Sections 2.1.2 of the 2021  EITI Report</t>
  </si>
  <si>
    <t>Sections 3.2.2.3 of the 2021  EITI Report</t>
  </si>
  <si>
    <t>Sections 4.8.4 of the 2021  EITI Report</t>
  </si>
  <si>
    <t>Section 4.9.3 of the 2021 EITI Report</t>
  </si>
  <si>
    <t>Sections 4.8.2.1 of the 2021  EITI Report</t>
  </si>
  <si>
    <t>Sections 4.8.1.1 of the 2021  EITI Report</t>
  </si>
  <si>
    <t>Sections 4.9.1 of the 2021  EITI Report</t>
  </si>
  <si>
    <t>Sections 4.9.2 of the 2021  EITI Report</t>
  </si>
  <si>
    <t>KANSANSHI MINING PLC</t>
  </si>
  <si>
    <t>Private</t>
  </si>
  <si>
    <t>Ag, Au, Co, Cu, Fe, S, Se, Te</t>
  </si>
  <si>
    <t>https://www.first-quantum.com/English/our-operations/default.aspx#module-operation--kansanshi</t>
  </si>
  <si>
    <t>KONKOLA COPPER MINES PLC</t>
  </si>
  <si>
    <t>Ag, Au, Co, Cu, S, Se, Te</t>
  </si>
  <si>
    <t>http://kcm.co.zm/</t>
  </si>
  <si>
    <t>LUMWANA MINING COMPANY LIMITED</t>
  </si>
  <si>
    <t>Ag, Au, Co, Cu, S, U</t>
  </si>
  <si>
    <t>https://www.barrick.com/English/operations/lumwana/default.aspx</t>
  </si>
  <si>
    <t>KALUMBILA MINERALS LIMITED</t>
  </si>
  <si>
    <t>Ag, Au, Co, Cu, Fe, Ni, PGM, Se</t>
  </si>
  <si>
    <t>https://www.first-quantum.com/English/our-operations/default.aspx</t>
  </si>
  <si>
    <t>FIRST QUANTUM MINING AND OPERATIONS LTD</t>
  </si>
  <si>
    <t>Cu, SLF</t>
  </si>
  <si>
    <t>MOPANI COPPER MINES PLC</t>
  </si>
  <si>
    <t>Cu</t>
  </si>
  <si>
    <t>CHAMBISHI COPPER SMELTER LIMITED</t>
  </si>
  <si>
    <t>MAAMBA COLLIERIES LIMITED</t>
  </si>
  <si>
    <t>COA, PYR</t>
  </si>
  <si>
    <t>http://www.maambacoal.com/</t>
  </si>
  <si>
    <t>Lubambe Copper Mine Ltd</t>
  </si>
  <si>
    <t>Co, Cu</t>
  </si>
  <si>
    <t>https://lubambe.com/</t>
  </si>
  <si>
    <t>Kagem Mining Ltd</t>
  </si>
  <si>
    <t>Em</t>
  </si>
  <si>
    <t>https://gemfields.com/our-mines-assets/kagem/</t>
  </si>
  <si>
    <t>LST, SHL</t>
  </si>
  <si>
    <t>https://www.lafarge.co.zm/</t>
  </si>
  <si>
    <t>CNMC Luanshya Copper Mine Plc</t>
  </si>
  <si>
    <t>Ag, Au, Bi, Co, Cu, Ni, Pb, SIL, U, Zn</t>
  </si>
  <si>
    <t>http://www.cnmc.com.cn/detailen.jsp?article_millseconds=1319198696828&amp;column_no=0118</t>
  </si>
  <si>
    <t>NFC AFRICA MINING PLC</t>
  </si>
  <si>
    <t>Au</t>
  </si>
  <si>
    <t>http://www.cnmc.com.cn/indexen.jsp</t>
  </si>
  <si>
    <t>ZCCM INVESTMENTS HOLDINGS PLC (ZCCM- IH)</t>
  </si>
  <si>
    <t>State-owned enterprises &amp; public corporations</t>
  </si>
  <si>
    <t>Ag, AQM, Au, Be3Al2(SiO3)6, Co, Cu, GRT, LST, SIL, SDG, Zn Mn, QTZ</t>
  </si>
  <si>
    <t>Zambian Revenue Authority (ZRA)</t>
  </si>
  <si>
    <t>Local Councils</t>
  </si>
  <si>
    <t>Ministry of Mines and Minerals Development</t>
  </si>
  <si>
    <t>Ministry of Mines and Minerals Development - Petroleum Unit</t>
  </si>
  <si>
    <t>Environmental Protection Fund</t>
  </si>
  <si>
    <t>Ministry of Lands</t>
  </si>
  <si>
    <t>Industrial Development Corporation (IDC)</t>
  </si>
  <si>
    <t>Ministry of Finance (MoF)</t>
  </si>
  <si>
    <t>Kansanshi Mine</t>
  </si>
  <si>
    <t>Kansanshi Mining Plc</t>
  </si>
  <si>
    <t>Sentinel open-pit copper mine</t>
  </si>
  <si>
    <t>15868-HQ-LML
15869-HQ-LML
15870-HQ-LML
15871-HQ-LML
15872-HQ-LML</t>
  </si>
  <si>
    <t>Kalumbila Minerals Limited</t>
  </si>
  <si>
    <t>Lumwana Mine</t>
  </si>
  <si>
    <t>8089-HQ-LML
9000-HQ-LML
9001-HQ-LML
9002-HQ-LML
9003-HQ-LML
9004-HQ-LML</t>
  </si>
  <si>
    <t>Lumwana Mining Company Limited</t>
  </si>
  <si>
    <t>Konkola Mine</t>
  </si>
  <si>
    <t>7074-HQ-LML 
7075 - HQ - LML 
7076 - HQ - LML 
102099 - HQ - MPL 
20945 - HQ - MPL 
14523 - HQ - LPL
19168 - HQ - LPL</t>
  </si>
  <si>
    <t>Konkola Copper Mines Plc</t>
  </si>
  <si>
    <t>CNMC Luanshya Copper Mine</t>
  </si>
  <si>
    <t>8097-HQ-LML
8392 -HQ-LML
8393-HQ-LML
8394-HQ-LML
8395-HQ-LML
8396-HQ-LML
8404-HQ-LML</t>
  </si>
  <si>
    <t xml:space="preserve">7069-HQ-LML </t>
  </si>
  <si>
    <t>Mopani Mine</t>
  </si>
  <si>
    <t xml:space="preserve">7073-HQ-LML 
7625-HQ-LML </t>
  </si>
  <si>
    <t>Mopani Copper Mines</t>
  </si>
  <si>
    <t>Lubambe Copper Mine</t>
  </si>
  <si>
    <t xml:space="preserve">7061-HQ-LML </t>
  </si>
  <si>
    <t>Sino Metals</t>
  </si>
  <si>
    <t>18153-HQ-LML
8474-HQ-LML
19619-HQ-LML</t>
  </si>
  <si>
    <t>Chibuluma Mines</t>
  </si>
  <si>
    <t>21836-HQ-LEL
21837-HQ-LEL
7064-HQ-LML
7065-HQ-LML
22821-HQ-LEL
25266-HQ-LEL</t>
  </si>
  <si>
    <t>Chibuluma Mines Plc</t>
  </si>
  <si>
    <t>Area Charges</t>
  </si>
  <si>
    <t>Application Fees</t>
  </si>
  <si>
    <t>License Fees</t>
  </si>
  <si>
    <t>Valuation Fees</t>
  </si>
  <si>
    <t>Other fees &amp; charges</t>
  </si>
  <si>
    <t>Import VAT</t>
  </si>
  <si>
    <t>Mineral Royalty</t>
  </si>
  <si>
    <t>Company Income Tax (including Provisional Tax)</t>
  </si>
  <si>
    <t>Withholding VAT</t>
  </si>
  <si>
    <t>Import/Customs Duty</t>
  </si>
  <si>
    <t>Excise Duty - Electrical  Energy</t>
  </si>
  <si>
    <t>Property Transfer Tax</t>
  </si>
  <si>
    <t>Annual Business Fees</t>
  </si>
  <si>
    <t>Property Rates</t>
  </si>
  <si>
    <t>Ground Rent</t>
  </si>
  <si>
    <t>Dividends (from ZCCM to MOF)</t>
  </si>
  <si>
    <t>Withholding Taxes</t>
  </si>
  <si>
    <t>Pay- As-You-Earn</t>
  </si>
  <si>
    <t>Social Payments</t>
  </si>
  <si>
    <t>Withholding taxes and PAYE (Pay-as-you-earn) was excluded from the table below as it reflects payments mad on behalf of the employees by the extractive companies</t>
  </si>
  <si>
    <t>Dividends (from ZCCM)</t>
  </si>
  <si>
    <t>Price Participation fee</t>
  </si>
  <si>
    <t>Dividends</t>
  </si>
  <si>
    <t>Metric Tonne</t>
  </si>
  <si>
    <t>Chilanga Cement Zambia Plc</t>
  </si>
  <si>
    <t>ZEITI</t>
  </si>
  <si>
    <t xml:space="preserve">Local Excise Duty  </t>
  </si>
  <si>
    <t>Pay As You Earn</t>
  </si>
  <si>
    <t>Includes VAT refunds</t>
  </si>
  <si>
    <t>7057-HQ-LML</t>
  </si>
  <si>
    <t>7359-HQ-SML</t>
  </si>
  <si>
    <t>26433-HQ-LML
22683-HQ-LEL
104963-HQ-MPL
23937-HQ-LEL
22962-HQ-LEL
21957-HQ-MPL
14182-HQ-LML
21957-HQ-MPL</t>
  </si>
  <si>
    <t>15868 HQ LML</t>
  </si>
  <si>
    <t>15872 HQ LML
15871 HQ LML
15870 HQ LML
15869 HQ LML
15868 HQ LML</t>
  </si>
  <si>
    <t xml:space="preserve">7074-HQ-LML
7075 - HQ - LML
7076 - HQ - LML
20945 - HQ - MPL
14523 - HQ - LPL
</t>
  </si>
  <si>
    <t xml:space="preserve">8393-HQ-LML
8392-HQ-LML
8394-HQ-LML
8395-HQ-LML
8396-HQ-LML
8397-HQ-LML
8404-HQ-LML
</t>
  </si>
  <si>
    <t>7061-HQ-LML</t>
  </si>
  <si>
    <t xml:space="preserve"> 8089-HQ-LML
9000-HQ-LML
9001-HQ-LML
9002-HQ-LML
9003-HQ-LML
9004-HQ-LML</t>
  </si>
  <si>
    <t>9089-HQ-LML,9000-HQ-LML,9001-HQ-LML,9002-HQ-LML,9003-HQ-LML,9004-HQ-LML</t>
  </si>
  <si>
    <t xml:space="preserve"> 8089-HQ-LML,9000-HQ-LML,9001-HQ-LML,9002-HQ-LML,9003-HQ-LML and 9004-HQ-LML </t>
  </si>
  <si>
    <t>7058 LML</t>
  </si>
  <si>
    <t>7073-HQ-LML
7625-HQ-LML</t>
  </si>
  <si>
    <t xml:space="preserve">PEL 034 BLOCK  52
PEL 031 BLOCK 44
PEL 030 BLOCK 39
21597-HQ-LEL
PEL  032 BLOCK 17
PEL 033 BLOCK 27
</t>
  </si>
  <si>
    <t>Other fees and charges</t>
  </si>
  <si>
    <t>Annual Business Fee</t>
  </si>
  <si>
    <t>Local Council</t>
  </si>
  <si>
    <t>ZCCM Investment Holdings (ZCCM-IH)</t>
  </si>
  <si>
    <t>Industrial development Corporation (IDC) Zambia</t>
  </si>
  <si>
    <t>Ministry of Finance and National Planning</t>
  </si>
  <si>
    <t>Dividends/Participation Fees</t>
  </si>
  <si>
    <t>Turnover Tax</t>
  </si>
  <si>
    <t>Property Transfer tax</t>
  </si>
  <si>
    <t>Tourism Levy</t>
  </si>
  <si>
    <t>Local Excise Duty</t>
  </si>
  <si>
    <t>Company Income Tax</t>
  </si>
  <si>
    <t>Import/Customs duty</t>
  </si>
  <si>
    <t>Excise duty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</si>
</sst>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yyyy\-mm\-dd"/>
    <numFmt numFmtId="166" formatCode="0.0\ %"/>
    <numFmt numFmtId="167" formatCode="_ * #,##0_ ;_ * \-#,##0_ ;_ * &quot;-&quot;??_ ;_ @_ "/>
    <numFmt numFmtId="168" formatCode="_(* #,##0_);_(* \(#,##0\);_(* &quot;-&quot;??_);_(@_)"/>
  </numFmts>
  <fonts count="76"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i/>
      <sz val="10"/>
      <color theme="1"/>
      <name val="Franklin Gothic Book"/>
      <family val="2"/>
    </font>
    <font>
      <sz val="10"/>
      <color theme="1"/>
      <name val="Calibri"/>
      <family val="2"/>
      <scheme val="minor"/>
    </font>
    <font>
      <sz val="9"/>
      <name val="Trebuchet MS"/>
      <family val="2"/>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style="dashed">
        <color indexed="64"/>
      </left>
      <right style="dashed">
        <color indexed="64"/>
      </right>
      <top style="dashed">
        <color indexed="64"/>
      </top>
      <bottom style="dashed">
        <color indexed="64"/>
      </bottom>
      <diagonal/>
    </border>
  </borders>
  <cellStyleXfs count="7">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353">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0" borderId="0" xfId="3" applyFont="1" applyAlignment="1">
      <alignment horizontal="right" vertical="center"/>
    </xf>
    <xf numFmtId="0" fontId="33" fillId="5" borderId="0" xfId="3" applyFont="1" applyFill="1" applyAlignment="1">
      <alignment horizontal="left" vertical="center"/>
    </xf>
    <xf numFmtId="0" fontId="24" fillId="5" borderId="0" xfId="3" applyFont="1" applyFill="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Border="1" applyAlignment="1">
      <alignment horizontal="left" vertical="center"/>
    </xf>
    <xf numFmtId="0" fontId="40" fillId="5"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5" fillId="0" borderId="0" xfId="3" applyFont="1" applyAlignment="1">
      <alignment vertical="center"/>
    </xf>
    <xf numFmtId="0" fontId="34" fillId="0" borderId="0" xfId="3" applyFont="1" applyAlignment="1">
      <alignment horizontal="left" vertical="center"/>
    </xf>
    <xf numFmtId="0" fontId="33" fillId="0" borderId="0" xfId="0" applyFont="1"/>
    <xf numFmtId="0" fontId="34" fillId="6" borderId="0" xfId="3" applyFont="1" applyFill="1" applyAlignment="1">
      <alignment horizontal="left" vertical="center"/>
    </xf>
    <xf numFmtId="0" fontId="24" fillId="6" borderId="0" xfId="3" applyFont="1" applyFill="1" applyAlignment="1">
      <alignment horizontal="left" vertical="center"/>
    </xf>
    <xf numFmtId="0" fontId="33" fillId="6" borderId="0" xfId="3" applyFont="1" applyFill="1" applyAlignment="1">
      <alignment horizontal="left" vertical="center"/>
    </xf>
    <xf numFmtId="0" fontId="33" fillId="6" borderId="0" xfId="3" applyFont="1" applyFill="1" applyAlignment="1">
      <alignment vertical="center"/>
    </xf>
    <xf numFmtId="0" fontId="36" fillId="6" borderId="0" xfId="3" applyFont="1" applyFill="1" applyAlignment="1">
      <alignment vertical="center"/>
    </xf>
    <xf numFmtId="0" fontId="34" fillId="6" borderId="0" xfId="3" applyFont="1" applyFill="1" applyAlignment="1">
      <alignment vertical="center"/>
    </xf>
    <xf numFmtId="0" fontId="37" fillId="6" borderId="0" xfId="3" applyFont="1" applyFill="1" applyAlignment="1">
      <alignment horizontal="left" vertical="center"/>
    </xf>
    <xf numFmtId="0" fontId="34" fillId="6" borderId="0" xfId="3" applyFont="1" applyFill="1" applyAlignment="1">
      <alignment horizontal="left" vertical="center" wrapText="1" indent="2"/>
    </xf>
    <xf numFmtId="0" fontId="29" fillId="6" borderId="0" xfId="3" applyFont="1" applyFill="1" applyAlignment="1">
      <alignment vertical="center"/>
    </xf>
    <xf numFmtId="0" fontId="34" fillId="6" borderId="0" xfId="3" applyFont="1" applyFill="1" applyAlignment="1">
      <alignment vertical="center" wrapText="1"/>
    </xf>
    <xf numFmtId="0" fontId="37" fillId="6" borderId="0" xfId="3" applyFont="1" applyFill="1" applyAlignment="1">
      <alignment vertical="center"/>
    </xf>
    <xf numFmtId="0" fontId="24" fillId="6" borderId="0" xfId="3" applyFont="1" applyFill="1" applyAlignment="1">
      <alignment vertical="center"/>
    </xf>
    <xf numFmtId="0" fontId="30" fillId="6" borderId="0" xfId="3" applyFont="1" applyFill="1" applyAlignment="1">
      <alignment vertical="center"/>
    </xf>
    <xf numFmtId="0" fontId="35" fillId="6" borderId="0" xfId="3" applyFont="1" applyFill="1" applyAlignment="1">
      <alignment vertical="center"/>
    </xf>
    <xf numFmtId="0" fontId="37" fillId="6" borderId="0" xfId="3" applyFont="1" applyFill="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0" xfId="3" applyFont="1" applyFill="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3" fillId="0" borderId="2" xfId="3" applyFont="1" applyBorder="1" applyAlignment="1">
      <alignment horizontal="left" vertical="center"/>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4"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Alignment="1">
      <alignment horizontal="left" vertical="center"/>
    </xf>
    <xf numFmtId="0" fontId="43" fillId="0" borderId="12" xfId="3" applyFont="1" applyBorder="1" applyAlignment="1">
      <alignment horizontal="left" vertical="center"/>
    </xf>
    <xf numFmtId="0" fontId="43" fillId="4" borderId="13" xfId="3" applyFont="1" applyFill="1" applyBorder="1" applyAlignment="1">
      <alignment horizontal="left" vertical="center"/>
    </xf>
    <xf numFmtId="0" fontId="43" fillId="0" borderId="11" xfId="3" applyFont="1" applyBorder="1" applyAlignment="1">
      <alignment horizontal="left" vertical="center"/>
    </xf>
    <xf numFmtId="0" fontId="47" fillId="4" borderId="2" xfId="3" applyFont="1" applyFill="1" applyBorder="1" applyAlignment="1">
      <alignment vertical="center"/>
    </xf>
    <xf numFmtId="0" fontId="33" fillId="0" borderId="23" xfId="3" applyFont="1" applyBorder="1" applyAlignment="1">
      <alignment horizontal="left" vertical="center"/>
    </xf>
    <xf numFmtId="0" fontId="33" fillId="0" borderId="16" xfId="3" applyFont="1" applyBorder="1" applyAlignment="1">
      <alignment horizontal="left" vertical="center"/>
    </xf>
    <xf numFmtId="0" fontId="34" fillId="0" borderId="0" xfId="3" applyFont="1" applyAlignment="1">
      <alignment horizontal="left" vertical="center" indent="1"/>
    </xf>
    <xf numFmtId="0" fontId="47" fillId="4" borderId="36" xfId="3" applyFont="1" applyFill="1" applyBorder="1" applyAlignment="1">
      <alignment vertical="center"/>
    </xf>
    <xf numFmtId="0" fontId="34" fillId="0" borderId="2" xfId="3" applyFont="1" applyBorder="1" applyAlignment="1">
      <alignment horizontal="left" vertical="center" indent="1"/>
    </xf>
    <xf numFmtId="0" fontId="47" fillId="4"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9" xfId="3" applyFont="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0" fontId="43" fillId="0" borderId="6" xfId="3" applyFont="1" applyBorder="1" applyAlignment="1">
      <alignment horizontal="left" vertical="center"/>
    </xf>
    <xf numFmtId="0" fontId="35" fillId="0" borderId="23"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7" borderId="5" xfId="3" applyFont="1" applyFill="1" applyBorder="1" applyAlignment="1">
      <alignment vertical="center"/>
    </xf>
    <xf numFmtId="0" fontId="34" fillId="7" borderId="0" xfId="3" applyFont="1" applyFill="1" applyAlignment="1">
      <alignment vertical="center"/>
    </xf>
    <xf numFmtId="165" fontId="34" fillId="7" borderId="0" xfId="3" applyNumberFormat="1" applyFont="1" applyFill="1" applyAlignment="1">
      <alignment vertical="center"/>
    </xf>
    <xf numFmtId="0" fontId="55" fillId="7" borderId="21" xfId="3" applyFont="1" applyFill="1" applyBorder="1" applyAlignment="1">
      <alignment vertical="center"/>
    </xf>
    <xf numFmtId="0" fontId="39" fillId="7" borderId="2" xfId="4" applyFont="1" applyFill="1" applyBorder="1" applyAlignment="1">
      <alignment vertical="center"/>
    </xf>
    <xf numFmtId="0" fontId="34" fillId="7" borderId="36" xfId="3" applyFont="1" applyFill="1" applyBorder="1" applyAlignment="1">
      <alignment vertical="center" wrapText="1"/>
    </xf>
    <xf numFmtId="0" fontId="53" fillId="7" borderId="21" xfId="4" applyFont="1" applyFill="1" applyBorder="1" applyAlignment="1">
      <alignment vertical="center" wrapText="1"/>
    </xf>
    <xf numFmtId="0" fontId="34" fillId="7" borderId="1" xfId="3" applyFont="1" applyFill="1" applyBorder="1" applyAlignment="1">
      <alignment vertical="center"/>
    </xf>
    <xf numFmtId="0" fontId="16" fillId="6" borderId="0" xfId="3" applyFont="1" applyFill="1" applyAlignment="1">
      <alignmen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34" fillId="0" borderId="9" xfId="3" applyFont="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Alignment="1">
      <alignment horizontal="left" vertical="center"/>
    </xf>
    <xf numFmtId="0" fontId="28" fillId="0" borderId="24" xfId="2" applyFont="1" applyFill="1" applyBorder="1" applyAlignment="1">
      <alignment horizontal="left" vertical="center" wrapText="1"/>
    </xf>
    <xf numFmtId="0" fontId="34" fillId="0" borderId="24" xfId="3" applyFont="1" applyBorder="1" applyAlignment="1">
      <alignment vertical="center" wrapText="1"/>
    </xf>
    <xf numFmtId="0" fontId="33" fillId="4" borderId="24" xfId="3" applyFont="1" applyFill="1" applyBorder="1" applyAlignment="1">
      <alignment horizontal="left" vertical="center"/>
    </xf>
    <xf numFmtId="0" fontId="34" fillId="0" borderId="25" xfId="3" applyFont="1" applyBorder="1" applyAlignment="1">
      <alignment horizontal="left" vertical="center" indent="1"/>
    </xf>
    <xf numFmtId="0" fontId="34" fillId="0" borderId="25" xfId="3" applyFont="1" applyBorder="1" applyAlignment="1">
      <alignment vertical="center" wrapText="1"/>
    </xf>
    <xf numFmtId="0" fontId="33" fillId="4" borderId="25" xfId="3" applyFont="1" applyFill="1" applyBorder="1" applyAlignment="1">
      <alignment horizontal="left" vertical="center"/>
    </xf>
    <xf numFmtId="0" fontId="34" fillId="0" borderId="25" xfId="3" applyFont="1" applyBorder="1" applyAlignment="1">
      <alignment horizontal="left" vertical="center" indent="3"/>
    </xf>
    <xf numFmtId="0" fontId="34" fillId="0" borderId="26" xfId="3" applyFont="1" applyBorder="1" applyAlignment="1">
      <alignment horizontal="left" vertical="center" indent="3"/>
    </xf>
    <xf numFmtId="0" fontId="33" fillId="4" borderId="26" xfId="3" applyFont="1" applyFill="1" applyBorder="1" applyAlignment="1">
      <alignment horizontal="left" vertical="center"/>
    </xf>
    <xf numFmtId="0" fontId="33" fillId="0" borderId="32" xfId="3" applyFont="1" applyBorder="1" applyAlignment="1">
      <alignment horizontal="left" vertical="center"/>
    </xf>
    <xf numFmtId="0" fontId="34" fillId="0" borderId="0" xfId="3" applyFont="1" applyAlignment="1">
      <alignment horizontal="left" vertical="center" indent="5"/>
    </xf>
    <xf numFmtId="0" fontId="33" fillId="0" borderId="25" xfId="3" applyFont="1" applyBorder="1" applyAlignment="1">
      <alignment horizontal="left" vertical="center"/>
    </xf>
    <xf numFmtId="0" fontId="34" fillId="0" borderId="31" xfId="3" applyFont="1" applyBorder="1" applyAlignment="1">
      <alignment horizontal="left" vertical="center" indent="5"/>
    </xf>
    <xf numFmtId="0" fontId="34" fillId="0" borderId="31" xfId="3" applyFont="1" applyBorder="1" applyAlignment="1">
      <alignment horizontal="left" vertical="center" indent="1"/>
    </xf>
    <xf numFmtId="0" fontId="34" fillId="0" borderId="38" xfId="3" applyFont="1" applyBorder="1" applyAlignment="1">
      <alignment horizontal="left" vertical="center"/>
    </xf>
    <xf numFmtId="0" fontId="33" fillId="0" borderId="38" xfId="3" applyFont="1" applyBorder="1" applyAlignment="1">
      <alignment horizontal="left" vertical="center"/>
    </xf>
    <xf numFmtId="0" fontId="37" fillId="0" borderId="24" xfId="3" applyFont="1" applyBorder="1" applyAlignment="1">
      <alignment vertical="center"/>
    </xf>
    <xf numFmtId="0" fontId="34" fillId="0" borderId="26" xfId="3" applyFont="1" applyBorder="1" applyAlignment="1">
      <alignment horizontal="left" vertical="center" indent="1"/>
    </xf>
    <xf numFmtId="0" fontId="33" fillId="0" borderId="24" xfId="3" applyFont="1" applyBorder="1" applyAlignment="1">
      <alignment vertical="center"/>
    </xf>
    <xf numFmtId="0" fontId="34" fillId="0" borderId="25" xfId="3" applyFont="1" applyBorder="1" applyAlignment="1">
      <alignment horizontal="left" vertical="center" wrapText="1" indent="1"/>
    </xf>
    <xf numFmtId="0" fontId="34" fillId="0" borderId="25" xfId="3" applyFont="1" applyBorder="1" applyAlignment="1">
      <alignment horizontal="left" vertical="center" wrapText="1" indent="3"/>
    </xf>
    <xf numFmtId="0" fontId="34" fillId="0" borderId="26" xfId="3" applyFont="1" applyBorder="1" applyAlignment="1">
      <alignment horizontal="left" vertical="center" wrapText="1" indent="3"/>
    </xf>
    <xf numFmtId="0" fontId="34" fillId="0" borderId="26" xfId="3" applyFont="1" applyBorder="1" applyAlignment="1">
      <alignment horizontal="left" vertical="center" wrapText="1" indent="1"/>
    </xf>
    <xf numFmtId="0" fontId="24" fillId="0" borderId="24" xfId="3" applyFont="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66" fontId="34" fillId="0" borderId="26" xfId="6" applyNumberFormat="1" applyFont="1" applyFill="1" applyBorder="1" applyAlignment="1">
      <alignment vertical="center" wrapText="1"/>
    </xf>
    <xf numFmtId="0" fontId="34" fillId="0" borderId="26" xfId="3" applyFont="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3" fillId="0" borderId="21" xfId="3" applyFont="1" applyBorder="1" applyAlignment="1">
      <alignment horizontal="left" vertical="center"/>
    </xf>
    <xf numFmtId="0" fontId="34" fillId="5" borderId="24" xfId="3" applyFont="1" applyFill="1" applyBorder="1" applyAlignment="1">
      <alignment vertical="center" wrapText="1"/>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Alignment="1">
      <alignment vertical="center" wrapText="1"/>
    </xf>
    <xf numFmtId="0" fontId="24" fillId="0" borderId="2" xfId="3" applyFont="1" applyBorder="1" applyAlignment="1">
      <alignment vertical="center"/>
    </xf>
    <xf numFmtId="0" fontId="34" fillId="0" borderId="2" xfId="3" applyFont="1" applyBorder="1" applyAlignment="1">
      <alignment vertical="center" wrapText="1"/>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4" fillId="7" borderId="25" xfId="3" applyFont="1" applyFill="1" applyBorder="1" applyAlignment="1">
      <alignment horizontal="left" vertical="center" wrapText="1" indent="3"/>
    </xf>
    <xf numFmtId="0" fontId="56" fillId="0" borderId="0" xfId="3" applyFont="1" applyAlignment="1">
      <alignment horizontal="left" vertical="center"/>
    </xf>
    <xf numFmtId="0" fontId="57" fillId="0" borderId="0" xfId="3" applyFont="1" applyAlignment="1">
      <alignment vertical="center"/>
    </xf>
    <xf numFmtId="0" fontId="43" fillId="0" borderId="0" xfId="3" applyFont="1" applyAlignment="1">
      <alignment vertical="center"/>
    </xf>
    <xf numFmtId="164" fontId="43" fillId="0" borderId="0" xfId="1" applyFont="1" applyFill="1" applyAlignment="1">
      <alignment horizontal="left" vertical="center"/>
    </xf>
    <xf numFmtId="167" fontId="43" fillId="0" borderId="0" xfId="1" applyNumberFormat="1" applyFont="1" applyFill="1" applyAlignment="1">
      <alignment horizontal="left" vertical="center"/>
    </xf>
    <xf numFmtId="0" fontId="43" fillId="8" borderId="29" xfId="3" applyFont="1" applyFill="1" applyBorder="1" applyAlignment="1">
      <alignment vertical="center"/>
    </xf>
    <xf numFmtId="0" fontId="43" fillId="6" borderId="21" xfId="3" applyFont="1" applyFill="1" applyBorder="1" applyAlignment="1">
      <alignment vertical="center"/>
    </xf>
    <xf numFmtId="0" fontId="43" fillId="8" borderId="30" xfId="3" applyFont="1" applyFill="1" applyBorder="1" applyAlignment="1">
      <alignment vertical="center"/>
    </xf>
    <xf numFmtId="0" fontId="26" fillId="6" borderId="0" xfId="0" applyFont="1" applyFill="1" applyAlignment="1">
      <alignment vertical="center"/>
    </xf>
    <xf numFmtId="164" fontId="33" fillId="0" borderId="0" xfId="1" applyFont="1"/>
    <xf numFmtId="0" fontId="56" fillId="0" borderId="33" xfId="0" applyFont="1" applyBorder="1"/>
    <xf numFmtId="0" fontId="56" fillId="0" borderId="16" xfId="0" applyFont="1" applyBorder="1"/>
    <xf numFmtId="164" fontId="56" fillId="0" borderId="34" xfId="1" applyFont="1" applyBorder="1"/>
    <xf numFmtId="0" fontId="60" fillId="0" borderId="0" xfId="5" applyFont="1"/>
    <xf numFmtId="0" fontId="56" fillId="3" borderId="2" xfId="0" applyFont="1" applyFill="1" applyBorder="1" applyAlignment="1">
      <alignment vertical="center"/>
    </xf>
    <xf numFmtId="0" fontId="33" fillId="0" borderId="0" xfId="3" applyFont="1" applyAlignment="1">
      <alignment vertical="center"/>
    </xf>
    <xf numFmtId="164" fontId="33" fillId="0" borderId="0" xfId="1" applyFont="1" applyAlignment="1">
      <alignment horizontal="right"/>
    </xf>
    <xf numFmtId="0" fontId="60" fillId="0" borderId="0" xfId="5" applyNumberFormat="1" applyFont="1"/>
    <xf numFmtId="164" fontId="33" fillId="0" borderId="0" xfId="0" applyNumberFormat="1" applyFont="1"/>
    <xf numFmtId="0" fontId="43" fillId="6" borderId="0" xfId="3" applyFont="1" applyFill="1" applyAlignment="1">
      <alignment horizontal="left" vertical="center" indent="1"/>
    </xf>
    <xf numFmtId="0" fontId="43" fillId="6" borderId="0" xfId="3" applyFont="1" applyFill="1" applyAlignment="1">
      <alignment horizontal="left" vertical="center"/>
    </xf>
    <xf numFmtId="164" fontId="43" fillId="6" borderId="0" xfId="1" applyFont="1" applyFill="1" applyBorder="1" applyAlignment="1">
      <alignment horizontal="left" vertical="center"/>
    </xf>
    <xf numFmtId="0" fontId="56" fillId="6" borderId="1" xfId="3" applyFont="1" applyFill="1" applyBorder="1" applyAlignment="1">
      <alignment horizontal="left" vertical="center"/>
    </xf>
    <xf numFmtId="164" fontId="56" fillId="6" borderId="1" xfId="1" applyFont="1" applyFill="1" applyBorder="1" applyAlignment="1">
      <alignment horizontal="left" vertical="center"/>
    </xf>
    <xf numFmtId="0" fontId="43" fillId="6" borderId="1" xfId="3" applyFont="1" applyFill="1" applyBorder="1" applyAlignment="1">
      <alignment horizontal="left" vertical="center"/>
    </xf>
    <xf numFmtId="164" fontId="43" fillId="6" borderId="1" xfId="1" applyFont="1" applyFill="1" applyBorder="1" applyAlignment="1">
      <alignment horizontal="left" vertical="center"/>
    </xf>
    <xf numFmtId="0" fontId="43" fillId="6" borderId="1" xfId="0" applyFont="1" applyFill="1" applyBorder="1"/>
    <xf numFmtId="0" fontId="43" fillId="6" borderId="20" xfId="3" applyFont="1" applyFill="1" applyBorder="1" applyAlignment="1">
      <alignment horizontal="left" vertical="center"/>
    </xf>
    <xf numFmtId="164" fontId="43" fillId="6" borderId="20" xfId="1" applyFont="1" applyFill="1" applyBorder="1" applyAlignment="1">
      <alignment horizontal="left" vertical="center"/>
    </xf>
    <xf numFmtId="0" fontId="44" fillId="0" borderId="0" xfId="3" applyFont="1" applyAlignment="1">
      <alignment horizontal="left" vertical="center"/>
    </xf>
    <xf numFmtId="0" fontId="56" fillId="6" borderId="0" xfId="0" applyFont="1" applyFill="1" applyAlignment="1">
      <alignment vertical="center"/>
    </xf>
    <xf numFmtId="0" fontId="62" fillId="0" borderId="0" xfId="3" applyFont="1" applyAlignment="1">
      <alignment horizontal="left" vertical="center"/>
    </xf>
    <xf numFmtId="0" fontId="62" fillId="0" borderId="0" xfId="3" applyFont="1" applyAlignment="1">
      <alignment vertical="center"/>
    </xf>
    <xf numFmtId="0" fontId="62" fillId="0" borderId="0" xfId="3" quotePrefix="1" applyFont="1" applyAlignment="1">
      <alignment horizontal="left" vertical="center"/>
    </xf>
    <xf numFmtId="0" fontId="5" fillId="0" borderId="14" xfId="0" applyFont="1" applyBorder="1"/>
    <xf numFmtId="0" fontId="5" fillId="0" borderId="15" xfId="0" applyFont="1" applyBorder="1"/>
    <xf numFmtId="0" fontId="2" fillId="0" borderId="0" xfId="3" applyFont="1" applyAlignment="1">
      <alignment horizontal="left" vertical="center"/>
    </xf>
    <xf numFmtId="0" fontId="33" fillId="0" borderId="25" xfId="3" applyFont="1" applyBorder="1" applyAlignment="1">
      <alignment vertical="center"/>
    </xf>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3" fillId="0" borderId="1" xfId="3" applyFont="1" applyBorder="1" applyAlignment="1">
      <alignment horizontal="left" vertical="center"/>
    </xf>
    <xf numFmtId="0" fontId="34" fillId="7"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34" fillId="0" borderId="2" xfId="3" applyFont="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Alignment="1" applyProtection="1">
      <alignment vertical="center"/>
      <protection locked="0"/>
    </xf>
    <xf numFmtId="0" fontId="68" fillId="0" borderId="2" xfId="3" applyFont="1" applyBorder="1" applyAlignment="1" applyProtection="1">
      <alignment horizontal="left" vertical="center"/>
      <protection locked="0"/>
    </xf>
    <xf numFmtId="0" fontId="69" fillId="0" borderId="2" xfId="3" applyFont="1" applyBorder="1" applyAlignment="1">
      <alignment horizontal="left" vertical="center"/>
    </xf>
    <xf numFmtId="0" fontId="70" fillId="0" borderId="2" xfId="3" applyFont="1" applyBorder="1" applyAlignment="1">
      <alignment horizontal="left" vertical="center"/>
    </xf>
    <xf numFmtId="0" fontId="69" fillId="0" borderId="0" xfId="3" applyFont="1" applyAlignment="1">
      <alignment horizontal="left" vertical="center"/>
    </xf>
    <xf numFmtId="0" fontId="68" fillId="0" borderId="0" xfId="3" applyFont="1" applyAlignment="1">
      <alignment horizontal="left" vertical="center"/>
    </xf>
    <xf numFmtId="0" fontId="70" fillId="0" borderId="0" xfId="3" applyFont="1" applyAlignment="1">
      <alignment horizontal="left" vertical="center"/>
    </xf>
    <xf numFmtId="0" fontId="34" fillId="0" borderId="0" xfId="3" applyFont="1" applyAlignment="1">
      <alignment horizontal="left" vertical="center" wrapText="1" indent="3"/>
    </xf>
    <xf numFmtId="164" fontId="33" fillId="0" borderId="0" xfId="1" applyFont="1" applyFill="1" applyAlignment="1">
      <alignment horizontal="left" vertical="center"/>
    </xf>
    <xf numFmtId="0" fontId="1" fillId="0" borderId="0" xfId="3" applyFont="1" applyAlignment="1">
      <alignment horizontal="left" vertical="center"/>
    </xf>
    <xf numFmtId="0" fontId="71" fillId="0" borderId="25" xfId="2" applyFont="1" applyFill="1" applyBorder="1" applyAlignment="1">
      <alignment horizontal="left" vertical="center" wrapText="1"/>
    </xf>
    <xf numFmtId="0" fontId="30" fillId="4" borderId="35" xfId="3" applyFont="1" applyFill="1" applyBorder="1" applyAlignment="1">
      <alignment horizontal="left" vertical="center" wrapText="1"/>
    </xf>
    <xf numFmtId="0" fontId="24" fillId="0" borderId="42" xfId="3" applyFont="1" applyBorder="1" applyAlignment="1">
      <alignment vertical="center"/>
    </xf>
    <xf numFmtId="2" fontId="34" fillId="0" borderId="26" xfId="3" applyNumberFormat="1" applyFont="1" applyBorder="1" applyAlignment="1">
      <alignment vertical="center"/>
    </xf>
    <xf numFmtId="0" fontId="72" fillId="0" borderId="33" xfId="0" applyFont="1" applyBorder="1"/>
    <xf numFmtId="43" fontId="33" fillId="0" borderId="0" xfId="0" applyNumberFormat="1" applyFont="1"/>
    <xf numFmtId="0" fontId="56" fillId="0" borderId="0" xfId="0" applyFont="1"/>
    <xf numFmtId="164" fontId="56" fillId="0" borderId="0" xfId="1" applyFont="1" applyBorder="1"/>
    <xf numFmtId="167" fontId="22" fillId="0" borderId="0" xfId="0" applyNumberFormat="1" applyFont="1"/>
    <xf numFmtId="43" fontId="22" fillId="0" borderId="0" xfId="0" applyNumberFormat="1" applyFont="1"/>
    <xf numFmtId="0" fontId="0" fillId="0" borderId="0" xfId="0" applyAlignment="1">
      <alignment horizontal="left"/>
    </xf>
    <xf numFmtId="0" fontId="1" fillId="0" borderId="0" xfId="0" applyFont="1"/>
    <xf numFmtId="14" fontId="33" fillId="7" borderId="0" xfId="3" applyNumberFormat="1" applyFont="1" applyFill="1" applyAlignment="1">
      <alignment horizontal="right" vertical="center"/>
    </xf>
    <xf numFmtId="0" fontId="7" fillId="7" borderId="21" xfId="2" applyFill="1" applyBorder="1" applyAlignment="1">
      <alignment vertical="center" wrapText="1"/>
    </xf>
    <xf numFmtId="0" fontId="7" fillId="7" borderId="2" xfId="2" applyFill="1" applyBorder="1" applyAlignment="1">
      <alignment vertical="center" wrapText="1"/>
    </xf>
    <xf numFmtId="0" fontId="73" fillId="4" borderId="2" xfId="3" applyFont="1" applyFill="1" applyBorder="1" applyAlignment="1">
      <alignment horizontal="left" vertical="center"/>
    </xf>
    <xf numFmtId="0" fontId="13" fillId="0" borderId="0" xfId="3" applyFont="1" applyAlignment="1">
      <alignment vertical="center"/>
    </xf>
    <xf numFmtId="0" fontId="40" fillId="0" borderId="0" xfId="3" applyFont="1" applyAlignment="1">
      <alignment vertical="center"/>
    </xf>
    <xf numFmtId="0" fontId="30" fillId="4" borderId="35" xfId="3" applyFont="1" applyFill="1" applyBorder="1" applyAlignment="1">
      <alignment vertical="center"/>
    </xf>
    <xf numFmtId="0" fontId="68" fillId="0" borderId="2" xfId="3" applyFont="1" applyBorder="1" applyAlignment="1">
      <alignment vertical="center"/>
    </xf>
    <xf numFmtId="0" fontId="33" fillId="2" borderId="16" xfId="3" applyFont="1" applyFill="1" applyBorder="1" applyAlignment="1">
      <alignment vertical="center"/>
    </xf>
    <xf numFmtId="0" fontId="33" fillId="0" borderId="16" xfId="3" applyFont="1" applyBorder="1" applyAlignment="1">
      <alignment vertical="center"/>
    </xf>
    <xf numFmtId="10" fontId="34" fillId="0" borderId="5" xfId="3" applyNumberFormat="1" applyFont="1" applyBorder="1" applyAlignment="1">
      <alignment vertical="center"/>
    </xf>
    <xf numFmtId="165" fontId="34" fillId="7" borderId="5" xfId="3" applyNumberFormat="1" applyFont="1" applyFill="1" applyBorder="1" applyAlignment="1">
      <alignment horizontal="left" vertical="center"/>
    </xf>
    <xf numFmtId="165" fontId="34" fillId="7" borderId="0" xfId="3" applyNumberFormat="1" applyFont="1" applyFill="1" applyAlignment="1">
      <alignment horizontal="left" vertical="center"/>
    </xf>
    <xf numFmtId="0" fontId="34" fillId="7" borderId="0" xfId="3" applyFont="1" applyFill="1" applyAlignment="1">
      <alignment horizontal="left" vertical="center"/>
    </xf>
    <xf numFmtId="167" fontId="34" fillId="7" borderId="0" xfId="1" applyNumberFormat="1" applyFont="1" applyFill="1" applyBorder="1" applyAlignment="1">
      <alignment horizontal="left" vertical="center"/>
    </xf>
    <xf numFmtId="0" fontId="37" fillId="7" borderId="26" xfId="4" applyFont="1" applyFill="1" applyBorder="1" applyAlignment="1">
      <alignment vertical="center"/>
    </xf>
    <xf numFmtId="0" fontId="24" fillId="7" borderId="25" xfId="3" applyFont="1" applyFill="1" applyBorder="1" applyAlignment="1">
      <alignment vertical="center" wrapText="1"/>
    </xf>
    <xf numFmtId="0" fontId="7" fillId="7" borderId="26" xfId="2" applyFill="1" applyBorder="1" applyAlignment="1">
      <alignment vertical="center" wrapText="1"/>
    </xf>
    <xf numFmtId="0" fontId="43" fillId="7" borderId="25" xfId="3" applyFont="1" applyFill="1" applyBorder="1" applyAlignment="1">
      <alignment vertical="center" wrapText="1"/>
    </xf>
    <xf numFmtId="0" fontId="7" fillId="7" borderId="25" xfId="2" applyFill="1" applyBorder="1" applyAlignment="1">
      <alignment vertical="center" wrapText="1"/>
    </xf>
    <xf numFmtId="164" fontId="34" fillId="7" borderId="25" xfId="1" applyFont="1" applyFill="1" applyBorder="1" applyAlignment="1">
      <alignment vertical="center" wrapText="1"/>
    </xf>
    <xf numFmtId="167" fontId="24" fillId="7" borderId="25" xfId="1" applyNumberFormat="1" applyFont="1" applyFill="1" applyBorder="1" applyAlignment="1">
      <alignment horizontal="right" vertical="center" wrapText="1"/>
    </xf>
    <xf numFmtId="0" fontId="1" fillId="4" borderId="25" xfId="3" applyFont="1" applyFill="1" applyBorder="1" applyAlignment="1">
      <alignment horizontal="left" vertical="center"/>
    </xf>
    <xf numFmtId="167" fontId="7" fillId="0" borderId="0" xfId="2" applyNumberFormat="1" applyFill="1" applyAlignment="1">
      <alignment horizontal="left" vertical="center"/>
    </xf>
    <xf numFmtId="0" fontId="1" fillId="0" borderId="0" xfId="3" applyFont="1" applyAlignment="1">
      <alignment horizontal="left" vertical="center" wrapText="1"/>
    </xf>
    <xf numFmtId="0" fontId="1" fillId="0" borderId="0" xfId="0" applyFont="1" applyAlignment="1">
      <alignment vertical="center"/>
    </xf>
    <xf numFmtId="0" fontId="74"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56" fillId="6" borderId="0" xfId="3" applyFont="1" applyFill="1" applyAlignment="1">
      <alignment horizontal="left" vertical="center" indent="1"/>
    </xf>
    <xf numFmtId="0" fontId="56" fillId="6" borderId="38" xfId="3" applyFont="1" applyFill="1" applyBorder="1" applyAlignment="1">
      <alignment horizontal="left" vertical="center"/>
    </xf>
    <xf numFmtId="164" fontId="56" fillId="6" borderId="38" xfId="1" applyFont="1" applyFill="1" applyBorder="1" applyAlignment="1">
      <alignment horizontal="center" vertical="center"/>
    </xf>
    <xf numFmtId="0" fontId="56" fillId="6" borderId="38" xfId="3" applyFont="1" applyFill="1" applyBorder="1" applyAlignment="1">
      <alignment horizontal="center" vertical="center"/>
    </xf>
    <xf numFmtId="0" fontId="43" fillId="6" borderId="46" xfId="3" applyFont="1" applyFill="1" applyBorder="1" applyAlignment="1">
      <alignment horizontal="left" vertical="center"/>
    </xf>
    <xf numFmtId="0" fontId="43" fillId="6" borderId="46" xfId="3" applyFont="1" applyFill="1" applyBorder="1" applyAlignment="1">
      <alignment horizontal="left" vertical="center" indent="1"/>
    </xf>
    <xf numFmtId="164" fontId="43" fillId="6" borderId="46" xfId="1" applyFont="1" applyFill="1" applyBorder="1" applyAlignment="1">
      <alignment vertical="center"/>
    </xf>
    <xf numFmtId="0" fontId="43" fillId="6" borderId="46" xfId="3" applyFont="1" applyFill="1" applyBorder="1" applyAlignment="1">
      <alignment horizontal="left" vertical="center" indent="8"/>
    </xf>
    <xf numFmtId="0" fontId="43" fillId="6" borderId="20" xfId="3" applyFont="1" applyFill="1" applyBorder="1" applyAlignment="1">
      <alignment horizontal="center" vertical="center"/>
    </xf>
    <xf numFmtId="0" fontId="43" fillId="6" borderId="0" xfId="3" applyFont="1" applyFill="1" applyAlignment="1">
      <alignment vertical="center"/>
    </xf>
    <xf numFmtId="164" fontId="1" fillId="0" borderId="0" xfId="1" applyFont="1" applyAlignment="1">
      <alignment horizontal="right"/>
    </xf>
    <xf numFmtId="0" fontId="1" fillId="6" borderId="46" xfId="0" applyFont="1" applyFill="1" applyBorder="1"/>
    <xf numFmtId="164" fontId="43" fillId="0" borderId="0" xfId="1" applyFont="1" applyAlignment="1">
      <alignment horizontal="left" vertical="center"/>
    </xf>
    <xf numFmtId="164" fontId="33" fillId="0" borderId="0" xfId="1" applyFont="1" applyAlignment="1">
      <alignment horizontal="left" vertical="center"/>
    </xf>
    <xf numFmtId="164" fontId="43" fillId="0" borderId="11" xfId="1" applyFont="1" applyBorder="1" applyAlignment="1">
      <alignment horizontal="left" vertical="center"/>
    </xf>
    <xf numFmtId="168" fontId="75" fillId="0" borderId="0" xfId="0" applyNumberFormat="1" applyFont="1" applyAlignment="1" applyProtection="1">
      <alignment horizontal="center" vertical="center" wrapText="1"/>
      <protection locked="0"/>
    </xf>
    <xf numFmtId="0" fontId="1" fillId="0" borderId="47" xfId="0" applyFont="1" applyBorder="1"/>
    <xf numFmtId="168" fontId="75" fillId="0" borderId="46" xfId="0" applyNumberFormat="1" applyFont="1" applyBorder="1" applyAlignment="1" applyProtection="1">
      <alignment horizontal="center" vertical="center" wrapText="1"/>
      <protection locked="0"/>
    </xf>
    <xf numFmtId="164" fontId="1" fillId="0" borderId="0" xfId="1" applyFont="1"/>
    <xf numFmtId="167" fontId="1" fillId="0" borderId="0" xfId="1" applyNumberFormat="1" applyFont="1"/>
    <xf numFmtId="0" fontId="1" fillId="0" borderId="46" xfId="0" applyFont="1" applyBorder="1"/>
    <xf numFmtId="167" fontId="1" fillId="0" borderId="46" xfId="1" applyNumberFormat="1" applyFont="1" applyBorder="1"/>
    <xf numFmtId="0" fontId="1" fillId="6" borderId="0" xfId="0" applyFont="1" applyFill="1"/>
    <xf numFmtId="164" fontId="1" fillId="0" borderId="0" xfId="1" applyFont="1" applyBorder="1"/>
    <xf numFmtId="167" fontId="1" fillId="0" borderId="0" xfId="1" applyNumberFormat="1" applyFont="1" applyBorder="1"/>
    <xf numFmtId="164" fontId="1" fillId="0" borderId="46" xfId="1" applyFont="1" applyBorder="1"/>
    <xf numFmtId="164" fontId="1" fillId="6" borderId="0" xfId="1" applyFont="1" applyFill="1" applyBorder="1"/>
    <xf numFmtId="0" fontId="43" fillId="0" borderId="46" xfId="3" applyFont="1" applyBorder="1" applyAlignment="1">
      <alignment horizontal="left" vertical="center"/>
    </xf>
    <xf numFmtId="0" fontId="1" fillId="6" borderId="47" xfId="0" applyFont="1" applyFill="1" applyBorder="1"/>
    <xf numFmtId="164" fontId="33" fillId="0" borderId="46" xfId="1" applyFont="1" applyBorder="1"/>
    <xf numFmtId="164" fontId="33" fillId="0" borderId="0" xfId="1" applyFont="1" applyBorder="1"/>
    <xf numFmtId="0" fontId="35" fillId="0" borderId="0" xfId="3" applyFont="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21" fillId="0" borderId="0" xfId="0" applyFont="1" applyAlignment="1">
      <alignment vertical="center"/>
    </xf>
    <xf numFmtId="0" fontId="20" fillId="0" borderId="0" xfId="2" applyFont="1" applyFill="1" applyBorder="1" applyAlignment="1">
      <alignment horizontal="center" vertical="center"/>
    </xf>
    <xf numFmtId="0" fontId="35" fillId="0" borderId="0" xfId="3" applyFont="1" applyAlignment="1">
      <alignment horizontal="left" vertical="center"/>
    </xf>
    <xf numFmtId="0" fontId="24" fillId="6" borderId="0" xfId="3" applyFont="1" applyFill="1" applyAlignment="1">
      <alignment horizontal="left" vertical="center"/>
    </xf>
    <xf numFmtId="0" fontId="61" fillId="6" borderId="0" xfId="3" applyFont="1" applyFill="1" applyAlignment="1">
      <alignment horizontal="left" vertical="center"/>
    </xf>
    <xf numFmtId="0" fontId="36" fillId="6" borderId="0" xfId="3" applyFont="1" applyFill="1" applyAlignment="1">
      <alignment horizontal="left" vertical="center" wrapText="1" indent="3"/>
    </xf>
    <xf numFmtId="0" fontId="43" fillId="6" borderId="0" xfId="3" applyFont="1" applyFill="1" applyAlignment="1">
      <alignment horizontal="left" vertical="center" wrapText="1" indent="3"/>
    </xf>
    <xf numFmtId="0" fontId="24" fillId="0" borderId="44" xfId="3" applyFont="1" applyBorder="1" applyAlignment="1">
      <alignment vertical="center"/>
    </xf>
    <xf numFmtId="0" fontId="24" fillId="0" borderId="45" xfId="3" applyFont="1" applyBorder="1" applyAlignment="1">
      <alignment vertical="center"/>
    </xf>
    <xf numFmtId="0" fontId="35" fillId="0" borderId="40" xfId="3" applyFont="1" applyBorder="1" applyAlignment="1">
      <alignment horizontal="left" vertical="center"/>
    </xf>
    <xf numFmtId="0" fontId="39" fillId="6" borderId="0" xfId="2" applyFont="1" applyFill="1"/>
    <xf numFmtId="0" fontId="43" fillId="6" borderId="0" xfId="3" applyFont="1" applyFill="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53" fillId="6" borderId="0" xfId="2" applyFont="1" applyFill="1"/>
    <xf numFmtId="0" fontId="33" fillId="0" borderId="0" xfId="3" applyFont="1" applyAlignment="1">
      <alignment horizontal="left" vertical="center"/>
    </xf>
    <xf numFmtId="0" fontId="16" fillId="6" borderId="0" xfId="3" applyFont="1" applyFill="1" applyAlignment="1">
      <alignment vertical="center"/>
    </xf>
    <xf numFmtId="0" fontId="54" fillId="6" borderId="0" xfId="3" applyFont="1" applyFill="1" applyAlignment="1">
      <alignment horizontal="left" vertical="center"/>
    </xf>
    <xf numFmtId="0" fontId="43" fillId="0" borderId="0" xfId="3" applyFont="1" applyAlignment="1">
      <alignment horizontal="left" vertical="center"/>
    </xf>
    <xf numFmtId="0" fontId="25" fillId="7" borderId="0" xfId="3" applyFont="1" applyFill="1" applyAlignment="1">
      <alignment vertical="center"/>
    </xf>
    <xf numFmtId="0" fontId="57" fillId="9" borderId="27" xfId="3" applyFont="1" applyFill="1" applyBorder="1" applyAlignment="1">
      <alignment horizontal="left" vertical="center"/>
    </xf>
    <xf numFmtId="0" fontId="57" fillId="9" borderId="1" xfId="3" applyFont="1" applyFill="1" applyBorder="1" applyAlignment="1">
      <alignment horizontal="left" vertical="center"/>
    </xf>
    <xf numFmtId="0" fontId="57" fillId="9" borderId="28" xfId="3" applyFont="1" applyFill="1" applyBorder="1" applyAlignment="1">
      <alignment horizontal="left" vertical="center"/>
    </xf>
    <xf numFmtId="0" fontId="61" fillId="6" borderId="0" xfId="0" applyFont="1" applyFill="1" applyAlignment="1">
      <alignment vertical="center" wrapText="1"/>
    </xf>
    <xf numFmtId="0" fontId="43" fillId="6" borderId="0" xfId="0"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Alignment="1">
      <alignment vertical="center"/>
    </xf>
    <xf numFmtId="0" fontId="34" fillId="0" borderId="2" xfId="3" applyFont="1" applyBorder="1" applyAlignment="1" applyProtection="1">
      <alignment vertical="center"/>
      <protection locked="0"/>
    </xf>
    <xf numFmtId="0" fontId="24" fillId="0" borderId="0" xfId="3" applyFont="1" applyAlignment="1">
      <alignment vertical="center"/>
    </xf>
    <xf numFmtId="0" fontId="24" fillId="0" borderId="42" xfId="3" applyFont="1" applyBorder="1" applyAlignment="1">
      <alignment vertical="center"/>
    </xf>
    <xf numFmtId="0" fontId="63" fillId="7" borderId="0" xfId="2" applyFont="1" applyFill="1" applyBorder="1" applyAlignment="1">
      <alignment horizontal="left" vertical="center" wrapText="1"/>
    </xf>
    <xf numFmtId="0" fontId="63"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43" fillId="6" borderId="0" xfId="0" applyFont="1" applyFill="1" applyAlignment="1">
      <alignment horizontal="left" vertical="center" wrapText="1"/>
    </xf>
    <xf numFmtId="0" fontId="24" fillId="0" borderId="2" xfId="3" applyFont="1" applyBorder="1" applyAlignment="1">
      <alignment vertical="center"/>
    </xf>
    <xf numFmtId="0" fontId="23" fillId="6" borderId="0" xfId="0" applyFont="1" applyFill="1" applyAlignment="1">
      <alignment vertical="center" wrapText="1"/>
    </xf>
    <xf numFmtId="0" fontId="43" fillId="6" borderId="0" xfId="0" applyFont="1" applyFill="1" applyAlignment="1">
      <alignment horizontal="left" vertical="center" wrapText="1" indent="2"/>
    </xf>
    <xf numFmtId="0" fontId="43" fillId="6" borderId="0" xfId="3" applyFont="1" applyFill="1" applyAlignment="1">
      <alignment horizontal="left" vertical="center" indent="1"/>
    </xf>
    <xf numFmtId="0" fontId="22" fillId="0" borderId="0" xfId="0" applyFont="1"/>
    <xf numFmtId="0" fontId="27" fillId="6" borderId="0" xfId="0" applyFont="1" applyFill="1" applyAlignment="1">
      <alignment vertical="center"/>
    </xf>
    <xf numFmtId="168" fontId="75" fillId="0" borderId="47"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applyAlignment="1">
      <alignment horizontal="center" vertical="center"/>
    </xf>
    <xf numFmtId="0" fontId="1" fillId="0" borderId="46" xfId="0" applyFont="1" applyBorder="1" applyAlignment="1">
      <alignment wrapText="1"/>
    </xf>
    <xf numFmtId="168" fontId="75" fillId="0" borderId="47" xfId="0" applyNumberFormat="1" applyFont="1" applyBorder="1" applyAlignment="1" applyProtection="1">
      <alignment horizontal="left" vertical="center" wrapText="1"/>
      <protection locked="0"/>
    </xf>
    <xf numFmtId="164" fontId="43" fillId="0" borderId="0" xfId="3" applyNumberFormat="1" applyFont="1" applyAlignment="1">
      <alignment horizontal="left" vertical="center"/>
    </xf>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9538" y="993913"/>
          <a:ext cx="13190054" cy="52334"/>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8438" y="0"/>
          <a:ext cx="19873515"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6481</xdr:colOff>
      <xdr:row>69</xdr:row>
      <xdr:rowOff>68579</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30:I44" totalsRowShown="0" headerRowDxfId="100" dataDxfId="99" tableBorderDxfId="98" headerRowCellStyle="Normal 2">
  <autoFilter ref="B30:I44"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4" totalsRowShown="0" headerRowDxfId="89" dataDxfId="88" tableBorderDxfId="87" headerRowCellStyle="Normal 2">
  <autoFilter ref="B14:E24"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7:J58" totalsRowShown="0" headerRowDxfId="82" dataDxfId="81" tableBorderDxfId="80" headerRowCellStyle="Normal 2">
  <autoFilter ref="B47:J58"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Comma"/>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54" totalsRowShown="0" headerRowDxfId="70" dataDxfId="69">
  <autoFilter ref="B21:K54" xr:uid="{00000000-0009-0000-0100-000006000000}"/>
  <sortState xmlns:xlrd2="http://schemas.microsoft.com/office/spreadsheetml/2017/richdata2" ref="B22:K54">
    <sortCondition ref="H22:H54"/>
  </sortState>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47" totalsRowShown="0" headerRowDxfId="58" dataDxfId="57">
  <autoFilter ref="B14:N147" xr:uid="{F6A9E8DB-AAD3-4F23-BDF8-F73CD40C929E}"/>
  <sortState xmlns:xlrd2="http://schemas.microsoft.com/office/spreadsheetml/2017/richdata2" ref="B15:N147">
    <sortCondition ref="E15:E147"/>
  </sortState>
  <tableColumns count="13">
    <tableColumn id="7" xr3:uid="{B0B955AC-7B0F-4E2F-A90F-081F8DF53075}" name="Sector" dataDxfId="56"/>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boz.zm/" TargetMode="External"/><Relationship Id="rId5" Type="http://schemas.openxmlformats.org/officeDocument/2006/relationships/hyperlink" Target="https://zambiaeiti.org/"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pacra.org.zm/"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printerSettings" Target="../printerSettings/printerSettings3.bin"/><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zccm-ih.financifi.com/financials/financial-statement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zccm-ih.com.z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irst-quantum.com/English/our-operations/default.aspx" TargetMode="External"/><Relationship Id="rId13" Type="http://schemas.openxmlformats.org/officeDocument/2006/relationships/hyperlink" Target="https://gemfields.com/our-mines-assets/kagem/" TargetMode="External"/><Relationship Id="rId18" Type="http://schemas.openxmlformats.org/officeDocument/2006/relationships/table" Target="../tables/table2.xml"/><Relationship Id="rId3" Type="http://schemas.openxmlformats.org/officeDocument/2006/relationships/hyperlink" Target="https://eiti.org/summary-data-template" TargetMode="External"/><Relationship Id="rId7" Type="http://schemas.openxmlformats.org/officeDocument/2006/relationships/hyperlink" Target="https://www.first-quantum.com/English/our-operations/default.aspx" TargetMode="External"/><Relationship Id="rId12" Type="http://schemas.openxmlformats.org/officeDocument/2006/relationships/hyperlink" Target="https://lubambe.com/" TargetMode="External"/><Relationship Id="rId17" Type="http://schemas.openxmlformats.org/officeDocument/2006/relationships/table" Target="../tables/table1.xml"/><Relationship Id="rId2" Type="http://schemas.openxmlformats.org/officeDocument/2006/relationships/hyperlink" Target="mailto:data@eiti.org" TargetMode="External"/><Relationship Id="rId16" Type="http://schemas.openxmlformats.org/officeDocument/2006/relationships/printerSettings" Target="../printerSettings/printerSettings4.bin"/><Relationship Id="rId1" Type="http://schemas.openxmlformats.org/officeDocument/2006/relationships/hyperlink" Target="mailto:data@eiti.org" TargetMode="External"/><Relationship Id="rId6" Type="http://schemas.openxmlformats.org/officeDocument/2006/relationships/hyperlink" Target="https://www.barrick.com/English/operations/lumwana/default.aspx" TargetMode="External"/><Relationship Id="rId11" Type="http://schemas.openxmlformats.org/officeDocument/2006/relationships/hyperlink" Target="http://www.cnmc.com.cn/indexen.jsp" TargetMode="External"/><Relationship Id="rId5" Type="http://schemas.openxmlformats.org/officeDocument/2006/relationships/hyperlink" Target="http://kcm.co.zm/" TargetMode="External"/><Relationship Id="rId15" Type="http://schemas.openxmlformats.org/officeDocument/2006/relationships/hyperlink" Target="http://www.cnmc.com.cn/detailen.jsp?article_millseconds=1319198696828&amp;column_no=0118" TargetMode="External"/><Relationship Id="rId10" Type="http://schemas.openxmlformats.org/officeDocument/2006/relationships/hyperlink" Target="http://www.zccm-ih.com.zm/" TargetMode="External"/><Relationship Id="rId19" Type="http://schemas.openxmlformats.org/officeDocument/2006/relationships/table" Target="../tables/table3.xml"/><Relationship Id="rId4" Type="http://schemas.openxmlformats.org/officeDocument/2006/relationships/hyperlink" Target="https://www.first-quantum.com/English/our-operations/default.aspx" TargetMode="External"/><Relationship Id="rId9" Type="http://schemas.openxmlformats.org/officeDocument/2006/relationships/hyperlink" Target="http://www.maambacoal.com/" TargetMode="External"/><Relationship Id="rId14" Type="http://schemas.openxmlformats.org/officeDocument/2006/relationships/hyperlink" Target="https://www.lafarge.co.zm/"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10" zoomScale="92" zoomScaleNormal="92" workbookViewId="0">
      <selection activeCell="G21" sqref="G21"/>
    </sheetView>
  </sheetViews>
  <sheetFormatPr defaultColWidth="4" defaultRowHeight="24" customHeight="1" x14ac:dyDescent="0.35"/>
  <cols>
    <col min="1" max="1" width="4" style="17"/>
    <col min="2" max="2" width="4" style="17" hidden="1" customWidth="1"/>
    <col min="3" max="3" width="76.54296875" style="17" customWidth="1"/>
    <col min="4" max="4" width="2.81640625" style="17" customWidth="1"/>
    <col min="5" max="5" width="56.1796875" style="17" customWidth="1"/>
    <col min="6" max="6" width="2.81640625" style="17" customWidth="1"/>
    <col min="7" max="7" width="50.54296875" style="17" customWidth="1"/>
    <col min="8" max="16384" width="4" style="17"/>
  </cols>
  <sheetData>
    <row r="1" spans="3:7" ht="15.75" customHeight="1" x14ac:dyDescent="0.35">
      <c r="C1" s="18"/>
    </row>
    <row r="2" spans="3:7" ht="15" x14ac:dyDescent="0.35"/>
    <row r="3" spans="3:7" ht="15" x14ac:dyDescent="0.35">
      <c r="E3" s="19"/>
      <c r="G3" s="19"/>
    </row>
    <row r="4" spans="3:7" ht="15" x14ac:dyDescent="0.35">
      <c r="E4" s="19" t="s">
        <v>1643</v>
      </c>
      <c r="G4" s="232">
        <v>45050</v>
      </c>
    </row>
    <row r="5" spans="3:7" ht="15" x14ac:dyDescent="0.35"/>
    <row r="6" spans="3:7" ht="3.75" customHeight="1" x14ac:dyDescent="0.35"/>
    <row r="7" spans="3:7" ht="3.75" customHeight="1" x14ac:dyDescent="0.35"/>
    <row r="8" spans="3:7" ht="15" x14ac:dyDescent="0.35"/>
    <row r="9" spans="3:7" ht="15" x14ac:dyDescent="0.35">
      <c r="C9" s="39"/>
      <c r="D9" s="40"/>
      <c r="E9" s="40"/>
      <c r="F9" s="41"/>
      <c r="G9" s="41"/>
    </row>
    <row r="10" spans="3:7" ht="22.5" x14ac:dyDescent="0.35">
      <c r="C10" s="115" t="s">
        <v>0</v>
      </c>
      <c r="D10" s="42"/>
      <c r="E10" s="42"/>
      <c r="F10" s="41"/>
      <c r="G10" s="41"/>
    </row>
    <row r="11" spans="3:7" ht="15" x14ac:dyDescent="0.35">
      <c r="C11" s="43" t="s">
        <v>1869</v>
      </c>
      <c r="D11" s="44"/>
      <c r="E11" s="44"/>
      <c r="F11" s="41"/>
      <c r="G11" s="41"/>
    </row>
    <row r="12" spans="3:7" ht="15" x14ac:dyDescent="0.35">
      <c r="C12" s="39"/>
      <c r="D12" s="40"/>
      <c r="E12" s="40"/>
      <c r="F12" s="41"/>
      <c r="G12" s="41"/>
    </row>
    <row r="13" spans="3:7" ht="15" x14ac:dyDescent="0.35">
      <c r="C13" s="45" t="s">
        <v>1949</v>
      </c>
      <c r="D13" s="40"/>
      <c r="E13" s="40"/>
      <c r="F13" s="41"/>
      <c r="G13" s="41"/>
    </row>
    <row r="14" spans="3:7" ht="15" x14ac:dyDescent="0.35">
      <c r="C14" s="297" t="s">
        <v>5</v>
      </c>
      <c r="D14" s="297"/>
      <c r="E14" s="297"/>
      <c r="F14" s="41"/>
      <c r="G14" s="41"/>
    </row>
    <row r="15" spans="3:7" ht="15" x14ac:dyDescent="0.35">
      <c r="C15" s="46"/>
      <c r="D15" s="46"/>
      <c r="E15" s="46"/>
      <c r="F15" s="41"/>
      <c r="G15" s="41"/>
    </row>
    <row r="16" spans="3:7" ht="15" x14ac:dyDescent="0.35">
      <c r="C16" s="47" t="s">
        <v>1645</v>
      </c>
      <c r="D16" s="48"/>
      <c r="E16" s="48"/>
      <c r="F16" s="41"/>
      <c r="G16" s="41"/>
    </row>
    <row r="17" spans="3:7" ht="15" x14ac:dyDescent="0.35">
      <c r="C17" s="49" t="s">
        <v>1646</v>
      </c>
      <c r="D17" s="48"/>
      <c r="E17" s="48"/>
      <c r="F17" s="41"/>
      <c r="G17" s="41"/>
    </row>
    <row r="18" spans="3:7" ht="15" x14ac:dyDescent="0.35">
      <c r="C18" s="49" t="s">
        <v>1647</v>
      </c>
      <c r="D18" s="48"/>
      <c r="E18" s="48"/>
      <c r="F18" s="41"/>
      <c r="G18" s="41"/>
    </row>
    <row r="19" spans="3:7" ht="15" x14ac:dyDescent="0.35">
      <c r="C19" s="301" t="s">
        <v>1847</v>
      </c>
      <c r="D19" s="301"/>
      <c r="E19" s="301"/>
      <c r="F19" s="41"/>
      <c r="G19" s="41"/>
    </row>
    <row r="20" spans="3:7" ht="32.15" customHeight="1" x14ac:dyDescent="0.35">
      <c r="C20" s="296" t="s">
        <v>1848</v>
      </c>
      <c r="D20" s="296"/>
      <c r="E20" s="296"/>
      <c r="F20" s="41"/>
      <c r="G20" s="41"/>
    </row>
    <row r="21" spans="3:7" ht="15" x14ac:dyDescent="0.35">
      <c r="C21" s="48"/>
      <c r="D21" s="48"/>
      <c r="E21" s="48"/>
      <c r="F21" s="41"/>
      <c r="G21" s="41"/>
    </row>
    <row r="22" spans="3:7" ht="15" x14ac:dyDescent="0.35">
      <c r="C22" s="47" t="s">
        <v>1849</v>
      </c>
      <c r="D22" s="49"/>
      <c r="E22" s="49"/>
      <c r="F22" s="41"/>
      <c r="G22" s="41"/>
    </row>
    <row r="23" spans="3:7" ht="15" x14ac:dyDescent="0.35">
      <c r="C23" s="49"/>
      <c r="D23" s="49"/>
      <c r="E23" s="49"/>
      <c r="F23" s="41"/>
      <c r="G23" s="41"/>
    </row>
    <row r="24" spans="3:7" ht="15" x14ac:dyDescent="0.35">
      <c r="C24" s="50"/>
      <c r="D24" s="42"/>
      <c r="E24" s="42"/>
      <c r="F24" s="41"/>
      <c r="G24" s="41"/>
    </row>
    <row r="25" spans="3:7" ht="15" x14ac:dyDescent="0.35">
      <c r="C25" s="51" t="s">
        <v>1648</v>
      </c>
      <c r="D25" s="42"/>
      <c r="E25" s="42"/>
      <c r="F25" s="41"/>
      <c r="G25" s="41"/>
    </row>
    <row r="26" spans="3:7" ht="15" x14ac:dyDescent="0.35">
      <c r="C26" s="52"/>
      <c r="D26" s="42"/>
      <c r="E26" s="42"/>
      <c r="F26" s="41"/>
      <c r="G26" s="41"/>
    </row>
    <row r="27" spans="3:7" ht="15" x14ac:dyDescent="0.35">
      <c r="C27" s="53" t="s">
        <v>1850</v>
      </c>
      <c r="D27" s="42"/>
      <c r="E27" s="42"/>
      <c r="F27" s="41"/>
      <c r="G27" s="41"/>
    </row>
    <row r="28" spans="3:7" ht="15" x14ac:dyDescent="0.35">
      <c r="C28" s="53" t="s">
        <v>1851</v>
      </c>
      <c r="D28" s="42"/>
      <c r="E28" s="42"/>
      <c r="F28" s="41"/>
      <c r="G28" s="41"/>
    </row>
    <row r="29" spans="3:7" ht="15" x14ac:dyDescent="0.35">
      <c r="C29" s="53" t="s">
        <v>1852</v>
      </c>
      <c r="D29" s="42"/>
      <c r="E29" s="42"/>
      <c r="F29" s="41"/>
      <c r="G29" s="41"/>
    </row>
    <row r="30" spans="3:7" ht="15" x14ac:dyDescent="0.35">
      <c r="C30" s="53" t="s">
        <v>1853</v>
      </c>
      <c r="D30" s="42"/>
      <c r="E30" s="42"/>
      <c r="F30" s="41"/>
      <c r="G30" s="41"/>
    </row>
    <row r="31" spans="3:7" ht="15" x14ac:dyDescent="0.35">
      <c r="C31" s="53" t="s">
        <v>1854</v>
      </c>
      <c r="D31" s="42"/>
      <c r="E31" s="42"/>
      <c r="F31" s="41"/>
      <c r="G31" s="41"/>
    </row>
    <row r="32" spans="3:7" ht="15" x14ac:dyDescent="0.35">
      <c r="C32" s="50"/>
      <c r="D32" s="50"/>
      <c r="E32" s="50"/>
      <c r="F32" s="41"/>
      <c r="G32" s="41"/>
    </row>
    <row r="33" spans="3:7" ht="15" x14ac:dyDescent="0.35">
      <c r="C33" s="294" t="s">
        <v>1868</v>
      </c>
      <c r="D33" s="294"/>
      <c r="E33" s="294"/>
      <c r="F33" s="294"/>
      <c r="G33" s="294"/>
    </row>
    <row r="34" spans="3:7" s="20" customFormat="1" ht="15" x14ac:dyDescent="0.4">
      <c r="C34" s="21"/>
      <c r="D34" s="21"/>
      <c r="E34" s="22"/>
    </row>
    <row r="35" spans="3:7" ht="30" x14ac:dyDescent="0.35">
      <c r="C35" s="54" t="s">
        <v>1871</v>
      </c>
      <c r="E35" s="221" t="s">
        <v>1649</v>
      </c>
      <c r="G35" s="24" t="s">
        <v>1650</v>
      </c>
    </row>
    <row r="36" spans="3:7" s="20" customFormat="1" ht="15" x14ac:dyDescent="0.35">
      <c r="C36" s="25"/>
      <c r="E36" s="25"/>
      <c r="G36" s="25"/>
    </row>
    <row r="37" spans="3:7" ht="15" x14ac:dyDescent="0.4">
      <c r="C37" s="47" t="s">
        <v>1870</v>
      </c>
      <c r="D37" s="50"/>
      <c r="E37" s="55"/>
      <c r="F37" s="41"/>
      <c r="G37" s="41"/>
    </row>
    <row r="38" spans="3:7" ht="15" x14ac:dyDescent="0.4">
      <c r="C38" s="26"/>
      <c r="D38" s="26"/>
      <c r="E38" s="27"/>
    </row>
    <row r="40" spans="3:7" ht="15.65" customHeight="1" x14ac:dyDescent="0.35">
      <c r="C40" s="56" t="s">
        <v>1855</v>
      </c>
      <c r="D40" s="28"/>
      <c r="E40" s="59" t="s">
        <v>1856</v>
      </c>
      <c r="F40" s="60"/>
      <c r="G40" s="61"/>
    </row>
    <row r="41" spans="3:7" ht="43.5" customHeight="1" x14ac:dyDescent="0.35">
      <c r="C41" s="57" t="s">
        <v>1857</v>
      </c>
      <c r="D41" s="28"/>
      <c r="E41" s="62" t="s">
        <v>1858</v>
      </c>
      <c r="F41" s="63"/>
      <c r="G41" s="64"/>
    </row>
    <row r="42" spans="3:7" ht="31.5" customHeight="1" x14ac:dyDescent="0.35">
      <c r="C42" s="57" t="s">
        <v>1859</v>
      </c>
      <c r="D42" s="28"/>
      <c r="E42" s="65" t="s">
        <v>1860</v>
      </c>
      <c r="F42" s="63"/>
      <c r="G42" s="64"/>
    </row>
    <row r="43" spans="3:7" ht="24" customHeight="1" x14ac:dyDescent="0.35">
      <c r="C43" s="57" t="s">
        <v>1861</v>
      </c>
      <c r="D43" s="28"/>
      <c r="E43" s="62" t="s">
        <v>1862</v>
      </c>
      <c r="F43" s="63"/>
      <c r="G43" s="64"/>
    </row>
    <row r="44" spans="3:7" ht="48" customHeight="1" x14ac:dyDescent="0.35">
      <c r="C44" s="58" t="s">
        <v>1863</v>
      </c>
      <c r="D44" s="28"/>
      <c r="E44" s="66" t="s">
        <v>1864</v>
      </c>
      <c r="F44" s="67"/>
      <c r="G44" s="68"/>
    </row>
    <row r="45" spans="3:7" ht="12" customHeight="1" thickBot="1" x14ac:dyDescent="0.4"/>
    <row r="46" spans="3:7" ht="15.5" thickBot="1" x14ac:dyDescent="0.4">
      <c r="C46" s="298" t="s">
        <v>1846</v>
      </c>
      <c r="D46" s="299"/>
      <c r="E46" s="299"/>
      <c r="F46" s="299"/>
      <c r="G46" s="300"/>
    </row>
    <row r="47" spans="3:7" ht="15.5" thickBot="1" x14ac:dyDescent="0.4">
      <c r="C47" s="295" t="s">
        <v>1865</v>
      </c>
      <c r="D47" s="295"/>
      <c r="E47" s="295"/>
      <c r="F47" s="295"/>
      <c r="G47" s="295"/>
    </row>
    <row r="48" spans="3:7" ht="15.5" thickBot="1" x14ac:dyDescent="0.4">
      <c r="C48" s="26"/>
      <c r="D48" s="26"/>
      <c r="E48" s="26"/>
      <c r="F48" s="26"/>
    </row>
    <row r="49" spans="2:7" ht="15" x14ac:dyDescent="0.35">
      <c r="C49" s="29" t="s">
        <v>1845</v>
      </c>
      <c r="D49" s="30"/>
      <c r="E49" s="31"/>
      <c r="F49" s="30"/>
      <c r="G49" s="30"/>
    </row>
    <row r="50" spans="2:7" ht="15" x14ac:dyDescent="0.35">
      <c r="C50" s="293" t="s">
        <v>1866</v>
      </c>
      <c r="D50" s="293"/>
      <c r="E50" s="293"/>
      <c r="F50" s="293"/>
      <c r="G50" s="293"/>
    </row>
    <row r="51" spans="2:7" ht="15" x14ac:dyDescent="0.35">
      <c r="B51" s="32" t="s">
        <v>993</v>
      </c>
      <c r="C51" s="33" t="s">
        <v>1867</v>
      </c>
      <c r="D51" s="32"/>
      <c r="E51" s="34"/>
      <c r="F51" s="32"/>
      <c r="G51" s="35"/>
    </row>
    <row r="52" spans="2:7" ht="15" x14ac:dyDescent="0.35"/>
    <row r="53" spans="2:7" ht="15" x14ac:dyDescent="0.35"/>
    <row r="54" spans="2:7" ht="15" x14ac:dyDescent="0.35"/>
    <row r="55" spans="2:7" ht="15" x14ac:dyDescent="0.35"/>
    <row r="56" spans="2:7" ht="15" x14ac:dyDescent="0.35"/>
    <row r="57" spans="2:7" ht="15" x14ac:dyDescent="0.35"/>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C55" zoomScale="108" zoomScaleNormal="108" workbookViewId="0">
      <selection activeCell="E45" sqref="E45"/>
    </sheetView>
  </sheetViews>
  <sheetFormatPr defaultColWidth="4" defaultRowHeight="24" customHeight="1" x14ac:dyDescent="0.35"/>
  <cols>
    <col min="1" max="1" width="4" style="7"/>
    <col min="2" max="2" width="4" style="7" hidden="1" customWidth="1"/>
    <col min="3" max="3" width="75" style="7" bestFit="1" customWidth="1"/>
    <col min="4" max="4" width="2.81640625" style="7" customWidth="1"/>
    <col min="5" max="5" width="44.453125" style="236" bestFit="1" customWidth="1"/>
    <col min="6" max="6" width="2.81640625" style="7" customWidth="1"/>
    <col min="7" max="7" width="40.1796875" style="7" bestFit="1" customWidth="1"/>
    <col min="8" max="16384" width="4" style="7"/>
  </cols>
  <sheetData>
    <row r="1" spans="1:7" ht="16" x14ac:dyDescent="0.35"/>
    <row r="2" spans="1:7" ht="16" x14ac:dyDescent="0.35">
      <c r="C2" s="305" t="s">
        <v>1872</v>
      </c>
      <c r="D2" s="305"/>
      <c r="E2" s="305"/>
      <c r="F2" s="305"/>
      <c r="G2" s="305"/>
    </row>
    <row r="3" spans="1:7" s="195" customFormat="1" ht="22.5" x14ac:dyDescent="0.35">
      <c r="C3" s="306" t="s">
        <v>1644</v>
      </c>
      <c r="D3" s="306"/>
      <c r="E3" s="306"/>
      <c r="F3" s="306"/>
      <c r="G3" s="306"/>
    </row>
    <row r="4" spans="1:7" ht="12.75" customHeight="1" x14ac:dyDescent="0.35">
      <c r="C4" s="307" t="s">
        <v>1873</v>
      </c>
      <c r="D4" s="307"/>
      <c r="E4" s="307"/>
      <c r="F4" s="307"/>
      <c r="G4" s="307"/>
    </row>
    <row r="5" spans="1:7" ht="12.75" customHeight="1" x14ac:dyDescent="0.35">
      <c r="C5" s="308" t="s">
        <v>1642</v>
      </c>
      <c r="D5" s="308"/>
      <c r="E5" s="308"/>
      <c r="F5" s="308"/>
      <c r="G5" s="308"/>
    </row>
    <row r="6" spans="1:7" ht="12.75" customHeight="1" x14ac:dyDescent="0.35">
      <c r="C6" s="308" t="s">
        <v>1874</v>
      </c>
      <c r="D6" s="308"/>
      <c r="E6" s="308"/>
      <c r="F6" s="308"/>
      <c r="G6" s="308"/>
    </row>
    <row r="7" spans="1:7" ht="12.75" customHeight="1" x14ac:dyDescent="0.4">
      <c r="C7" s="312" t="s">
        <v>1875</v>
      </c>
      <c r="D7" s="312"/>
      <c r="E7" s="312"/>
      <c r="F7" s="312"/>
      <c r="G7" s="312"/>
    </row>
    <row r="8" spans="1:7" ht="16" x14ac:dyDescent="0.35">
      <c r="C8" s="17"/>
      <c r="D8" s="69"/>
      <c r="E8" s="237"/>
      <c r="F8" s="17"/>
      <c r="G8" s="17"/>
    </row>
    <row r="9" spans="1:7" ht="16" x14ac:dyDescent="0.35">
      <c r="C9" s="54" t="s">
        <v>1947</v>
      </c>
      <c r="D9" s="20"/>
      <c r="E9" s="238" t="s">
        <v>1946</v>
      </c>
      <c r="F9" s="20"/>
      <c r="G9" s="24" t="s">
        <v>1650</v>
      </c>
    </row>
    <row r="10" spans="1:7" ht="16" x14ac:dyDescent="0.35">
      <c r="C10" s="17"/>
      <c r="D10" s="69"/>
      <c r="E10" s="237"/>
      <c r="F10" s="17"/>
      <c r="G10" s="17"/>
    </row>
    <row r="11" spans="1:7" s="195" customFormat="1" ht="22.5" x14ac:dyDescent="0.35">
      <c r="B11" s="197"/>
      <c r="C11" s="210" t="s">
        <v>1637</v>
      </c>
      <c r="E11" s="196"/>
    </row>
    <row r="12" spans="1:7" ht="19.5" thickBot="1" x14ac:dyDescent="0.4">
      <c r="A12" s="13"/>
      <c r="B12" s="13"/>
      <c r="C12" s="211" t="s">
        <v>1327</v>
      </c>
      <c r="D12" s="212"/>
      <c r="E12" s="239" t="s">
        <v>1005</v>
      </c>
      <c r="F12" s="212"/>
      <c r="G12" s="213" t="s">
        <v>1339</v>
      </c>
    </row>
    <row r="13" spans="1:7" ht="16.5" thickBot="1" x14ac:dyDescent="0.4">
      <c r="B13" s="14"/>
      <c r="C13" s="70" t="s">
        <v>993</v>
      </c>
      <c r="D13" s="71"/>
      <c r="E13" s="207"/>
      <c r="F13" s="71"/>
      <c r="G13" s="72"/>
    </row>
    <row r="14" spans="1:7" ht="16" x14ac:dyDescent="0.35">
      <c r="A14" s="9"/>
      <c r="B14" s="9" t="s">
        <v>993</v>
      </c>
      <c r="C14" s="73" t="s">
        <v>983</v>
      </c>
      <c r="D14" s="32"/>
      <c r="E14" s="107" t="s">
        <v>710</v>
      </c>
      <c r="F14" s="32"/>
      <c r="G14" s="74"/>
    </row>
    <row r="15" spans="1:7" ht="16" x14ac:dyDescent="0.35">
      <c r="A15" s="9"/>
      <c r="B15" s="9" t="s">
        <v>993</v>
      </c>
      <c r="C15" s="73" t="s">
        <v>737</v>
      </c>
      <c r="D15" s="32"/>
      <c r="E15" s="76" t="str">
        <f>IFERROR(VLOOKUP($E$14,Table1_Country_codes_and_currencies[],3,FALSE),"")</f>
        <v>ZMB</v>
      </c>
      <c r="F15" s="32"/>
      <c r="G15" s="74"/>
    </row>
    <row r="16" spans="1:7" ht="16" x14ac:dyDescent="0.35">
      <c r="B16" s="9" t="s">
        <v>993</v>
      </c>
      <c r="C16" s="73" t="s">
        <v>1325</v>
      </c>
      <c r="D16" s="32"/>
      <c r="E16" s="76" t="str">
        <f>IFERROR(VLOOKUP($E$14,Table1_Country_codes_and_currencies[],7,FALSE),"")</f>
        <v>Zambian Kwacha</v>
      </c>
      <c r="F16" s="32"/>
      <c r="G16" s="74"/>
    </row>
    <row r="17" spans="1:7" ht="16.5" thickBot="1" x14ac:dyDescent="0.4">
      <c r="B17" s="9" t="s">
        <v>993</v>
      </c>
      <c r="C17" s="80" t="s">
        <v>1326</v>
      </c>
      <c r="D17" s="77"/>
      <c r="E17" s="78" t="str">
        <f>IFERROR(VLOOKUP($E$14,Table1_Country_codes_and_currencies[],5,FALSE),"")</f>
        <v>ZMW</v>
      </c>
      <c r="F17" s="77"/>
      <c r="G17" s="79"/>
    </row>
    <row r="18" spans="1:7" ht="16.5" thickBot="1" x14ac:dyDescent="0.4">
      <c r="B18" s="14"/>
      <c r="C18" s="70" t="s">
        <v>994</v>
      </c>
      <c r="D18" s="71"/>
      <c r="E18" s="207"/>
      <c r="F18" s="71"/>
      <c r="G18" s="72"/>
    </row>
    <row r="19" spans="1:7" ht="16" x14ac:dyDescent="0.35">
      <c r="A19" s="9"/>
      <c r="B19" s="9" t="s">
        <v>994</v>
      </c>
      <c r="C19" s="73" t="s">
        <v>984</v>
      </c>
      <c r="D19" s="32"/>
      <c r="E19" s="243">
        <v>44197</v>
      </c>
      <c r="F19" s="32"/>
      <c r="G19" s="74"/>
    </row>
    <row r="20" spans="1:7" ht="16.5" thickBot="1" x14ac:dyDescent="0.4">
      <c r="A20" s="9"/>
      <c r="B20" s="9" t="s">
        <v>994</v>
      </c>
      <c r="C20" s="80" t="s">
        <v>985</v>
      </c>
      <c r="D20" s="77"/>
      <c r="E20" s="243">
        <v>44531</v>
      </c>
      <c r="F20" s="77"/>
      <c r="G20" s="79"/>
    </row>
    <row r="21" spans="1:7" ht="16.5" thickBot="1" x14ac:dyDescent="0.4">
      <c r="B21" s="14"/>
      <c r="C21" s="70" t="s">
        <v>1328</v>
      </c>
      <c r="D21" s="71"/>
      <c r="E21" s="240"/>
      <c r="F21" s="71"/>
      <c r="G21" s="72"/>
    </row>
    <row r="22" spans="1:7" ht="16" x14ac:dyDescent="0.35">
      <c r="B22" s="9" t="s">
        <v>1328</v>
      </c>
      <c r="C22" s="81" t="s">
        <v>995</v>
      </c>
      <c r="D22" s="32"/>
      <c r="E22" s="107" t="s">
        <v>996</v>
      </c>
      <c r="F22" s="32"/>
      <c r="G22" s="74"/>
    </row>
    <row r="23" spans="1:7" ht="16" x14ac:dyDescent="0.35">
      <c r="A23" s="9"/>
      <c r="B23" s="9" t="s">
        <v>1328</v>
      </c>
      <c r="C23" s="73" t="s">
        <v>1004</v>
      </c>
      <c r="D23" s="32"/>
      <c r="E23" s="108" t="s">
        <v>1959</v>
      </c>
      <c r="F23" s="32"/>
      <c r="G23" s="74"/>
    </row>
    <row r="24" spans="1:7" ht="16" x14ac:dyDescent="0.35">
      <c r="B24" s="9" t="s">
        <v>1328</v>
      </c>
      <c r="C24" s="73" t="s">
        <v>1002</v>
      </c>
      <c r="D24" s="32"/>
      <c r="E24" s="244">
        <v>45051</v>
      </c>
      <c r="F24" s="32"/>
      <c r="G24" s="74"/>
    </row>
    <row r="25" spans="1:7" ht="16" x14ac:dyDescent="0.35">
      <c r="A25" s="9"/>
      <c r="B25" s="9" t="s">
        <v>1328</v>
      </c>
      <c r="C25" s="73" t="s">
        <v>1332</v>
      </c>
      <c r="D25" s="32"/>
      <c r="E25" s="233" t="s">
        <v>1962</v>
      </c>
      <c r="F25" s="32"/>
      <c r="G25" s="74"/>
    </row>
    <row r="26" spans="1:7" ht="16" x14ac:dyDescent="0.35">
      <c r="B26" s="9" t="s">
        <v>1328</v>
      </c>
      <c r="C26" s="82" t="s">
        <v>1753</v>
      </c>
      <c r="D26" s="83"/>
      <c r="E26" s="108" t="s">
        <v>999</v>
      </c>
      <c r="F26" s="83"/>
      <c r="G26" s="84"/>
    </row>
    <row r="27" spans="1:7" ht="16" x14ac:dyDescent="0.35">
      <c r="B27" s="9" t="s">
        <v>1328</v>
      </c>
      <c r="C27" s="73" t="s">
        <v>1661</v>
      </c>
      <c r="D27" s="32"/>
      <c r="E27" s="109" t="str">
        <f>IF(OR($E$26=Lists!$I$4,$E$26=Lists!$I$5),"&lt;Date in this format: YYYY-MM-DD&gt;","")</f>
        <v/>
      </c>
      <c r="F27" s="32"/>
      <c r="G27" s="85"/>
    </row>
    <row r="28" spans="1:7" ht="16" x14ac:dyDescent="0.35">
      <c r="A28" s="9"/>
      <c r="B28" s="9" t="s">
        <v>1328</v>
      </c>
      <c r="C28" s="73" t="s">
        <v>1677</v>
      </c>
      <c r="D28" s="32"/>
      <c r="E28" s="110" t="str">
        <f>IF(OR($E$26=Lists!$I$4,$E$26=Lists!$I$5),"&lt;URL&gt;","")</f>
        <v/>
      </c>
      <c r="F28" s="32"/>
      <c r="G28" s="85"/>
    </row>
    <row r="29" spans="1:7" ht="16" x14ac:dyDescent="0.35">
      <c r="B29" s="9" t="s">
        <v>1328</v>
      </c>
      <c r="C29" s="82" t="s">
        <v>1329</v>
      </c>
      <c r="D29" s="83"/>
      <c r="E29" s="108" t="s">
        <v>999</v>
      </c>
      <c r="F29" s="86"/>
      <c r="G29" s="87"/>
    </row>
    <row r="30" spans="1:7" ht="16" x14ac:dyDescent="0.35">
      <c r="A30" s="9"/>
      <c r="B30" s="9" t="s">
        <v>1328</v>
      </c>
      <c r="C30" s="73" t="s">
        <v>1330</v>
      </c>
      <c r="D30" s="32"/>
      <c r="E30" s="109" t="str">
        <f>IF(OR($E$29=Lists!$I$4,$E$29=Lists!$I$5),"&lt;Date in this format: YYYY-MM-DD&gt;","")</f>
        <v/>
      </c>
      <c r="F30" s="32"/>
      <c r="G30" s="74"/>
    </row>
    <row r="31" spans="1:7" ht="16.5" thickBot="1" x14ac:dyDescent="0.4">
      <c r="A31" s="9"/>
      <c r="B31" s="9" t="s">
        <v>1328</v>
      </c>
      <c r="C31" s="73" t="s">
        <v>1331</v>
      </c>
      <c r="D31" s="88"/>
      <c r="E31" s="111" t="str">
        <f>IF(OR($E$29=Lists!$I$4,$E$29=Lists!$I$5),"&lt;URL&gt;","")</f>
        <v/>
      </c>
      <c r="F31" s="77"/>
      <c r="G31" s="89"/>
    </row>
    <row r="32" spans="1:7" ht="16" customHeight="1" thickBot="1" x14ac:dyDescent="0.4">
      <c r="C32" s="209" t="s">
        <v>1941</v>
      </c>
      <c r="D32" s="90"/>
      <c r="E32" s="34"/>
      <c r="F32" s="91"/>
      <c r="G32" s="35"/>
    </row>
    <row r="33" spans="1:7" ht="16" x14ac:dyDescent="0.35">
      <c r="A33" s="9"/>
      <c r="B33" s="11"/>
      <c r="C33" s="92" t="s">
        <v>1653</v>
      </c>
      <c r="D33" s="32"/>
      <c r="E33" s="112" t="s">
        <v>1960</v>
      </c>
      <c r="F33" s="17"/>
      <c r="G33" s="93" t="str">
        <f>IF(OR($E$29=Lists!$I$4,$E$29=Lists!$I$5),"&lt;URL&gt;","")</f>
        <v/>
      </c>
    </row>
    <row r="34" spans="1:7" ht="16.5" thickBot="1" x14ac:dyDescent="0.4">
      <c r="B34" s="9" t="s">
        <v>1337</v>
      </c>
      <c r="C34" s="94" t="s">
        <v>1433</v>
      </c>
      <c r="D34" s="77"/>
      <c r="E34" s="113" t="s">
        <v>1961</v>
      </c>
      <c r="F34" s="71"/>
      <c r="G34" s="95"/>
    </row>
    <row r="35" spans="1:7" ht="18" customHeight="1" thickBot="1" x14ac:dyDescent="0.4">
      <c r="A35" s="9"/>
      <c r="B35" s="9" t="s">
        <v>1337</v>
      </c>
      <c r="C35" s="70" t="s">
        <v>1337</v>
      </c>
      <c r="D35" s="71"/>
      <c r="E35" s="241"/>
      <c r="F35" s="71"/>
      <c r="G35" s="91"/>
    </row>
    <row r="36" spans="1:7" ht="15.65" customHeight="1" x14ac:dyDescent="0.35">
      <c r="B36" s="9" t="s">
        <v>1337</v>
      </c>
      <c r="C36" s="75" t="s">
        <v>1003</v>
      </c>
      <c r="D36" s="32"/>
      <c r="E36" s="76"/>
      <c r="F36" s="32"/>
      <c r="G36" s="32"/>
    </row>
    <row r="37" spans="1:7" ht="16.5" customHeight="1" x14ac:dyDescent="0.35">
      <c r="A37" s="9"/>
      <c r="B37" s="9" t="s">
        <v>1337</v>
      </c>
      <c r="C37" s="96" t="s">
        <v>986</v>
      </c>
      <c r="D37" s="32"/>
      <c r="E37" s="108" t="s">
        <v>996</v>
      </c>
      <c r="F37" s="32"/>
      <c r="G37" s="85"/>
    </row>
    <row r="38" spans="1:7" ht="16.5" customHeight="1" x14ac:dyDescent="0.35">
      <c r="A38" s="9"/>
      <c r="B38" s="9" t="s">
        <v>1337</v>
      </c>
      <c r="C38" s="96" t="s">
        <v>987</v>
      </c>
      <c r="D38" s="32"/>
      <c r="E38" s="108" t="s">
        <v>996</v>
      </c>
      <c r="F38" s="32"/>
      <c r="G38" s="85"/>
    </row>
    <row r="39" spans="1:7" ht="15.65" customHeight="1" x14ac:dyDescent="0.35">
      <c r="B39" s="9" t="s">
        <v>1337</v>
      </c>
      <c r="C39" s="96" t="s">
        <v>1431</v>
      </c>
      <c r="D39" s="32"/>
      <c r="E39" s="108" t="s">
        <v>996</v>
      </c>
      <c r="F39" s="32"/>
      <c r="G39" s="85"/>
    </row>
    <row r="40" spans="1:7" ht="18" customHeight="1" x14ac:dyDescent="0.35">
      <c r="B40" s="9" t="s">
        <v>1337</v>
      </c>
      <c r="C40" s="96" t="s">
        <v>1829</v>
      </c>
      <c r="D40" s="32"/>
      <c r="E40" s="108" t="s">
        <v>999</v>
      </c>
      <c r="F40" s="32"/>
      <c r="G40" s="85"/>
    </row>
    <row r="41" spans="1:7" ht="16" x14ac:dyDescent="0.35">
      <c r="B41" s="9" t="s">
        <v>1337</v>
      </c>
      <c r="C41" s="97" t="s">
        <v>1651</v>
      </c>
      <c r="D41" s="32"/>
      <c r="E41" s="108"/>
      <c r="F41" s="32"/>
      <c r="G41" s="85"/>
    </row>
    <row r="42" spans="1:7" ht="16" x14ac:dyDescent="0.35">
      <c r="B42" s="9" t="s">
        <v>1337</v>
      </c>
      <c r="C42" s="96" t="s">
        <v>1752</v>
      </c>
      <c r="D42" s="32"/>
      <c r="E42" s="245">
        <v>22</v>
      </c>
      <c r="F42" s="32"/>
      <c r="G42" s="85"/>
    </row>
    <row r="43" spans="1:7" ht="16" x14ac:dyDescent="0.35">
      <c r="B43" s="9" t="s">
        <v>1337</v>
      </c>
      <c r="C43" s="96" t="s">
        <v>1828</v>
      </c>
      <c r="D43" s="98"/>
      <c r="E43" s="245">
        <v>14</v>
      </c>
      <c r="F43" s="32"/>
      <c r="G43" s="99"/>
    </row>
    <row r="44" spans="1:7" ht="16" x14ac:dyDescent="0.35">
      <c r="B44" s="9" t="s">
        <v>1337</v>
      </c>
      <c r="C44" s="100" t="s">
        <v>1876</v>
      </c>
      <c r="D44" s="32"/>
      <c r="E44" s="114" t="s">
        <v>1214</v>
      </c>
      <c r="F44" s="83"/>
      <c r="G44" s="85"/>
    </row>
    <row r="45" spans="1:7" ht="16.5" thickBot="1" x14ac:dyDescent="0.4">
      <c r="B45" s="9" t="s">
        <v>1337</v>
      </c>
      <c r="C45" s="101" t="s">
        <v>1333</v>
      </c>
      <c r="D45" s="32"/>
      <c r="E45" s="246">
        <v>20</v>
      </c>
      <c r="F45" s="32"/>
      <c r="G45" s="235" t="s">
        <v>1964</v>
      </c>
    </row>
    <row r="46" spans="1:7" ht="16.5" thickBot="1" x14ac:dyDescent="0.4">
      <c r="B46" s="9" t="s">
        <v>1337</v>
      </c>
      <c r="C46" s="208" t="s">
        <v>1751</v>
      </c>
      <c r="D46" s="77"/>
      <c r="E46" s="234" t="s">
        <v>1963</v>
      </c>
      <c r="F46" s="77"/>
      <c r="G46" s="235" t="s">
        <v>1965</v>
      </c>
    </row>
    <row r="47" spans="1:7" s="13" customFormat="1" ht="16.5" thickBot="1" x14ac:dyDescent="0.4">
      <c r="A47" s="7"/>
      <c r="B47" s="9" t="s">
        <v>1337</v>
      </c>
      <c r="C47" s="206" t="s">
        <v>1939</v>
      </c>
      <c r="D47" s="77"/>
      <c r="E47" s="207"/>
      <c r="F47" s="77"/>
      <c r="G47" s="121"/>
    </row>
    <row r="48" spans="1:7" ht="15.65" customHeight="1" x14ac:dyDescent="0.35">
      <c r="B48" s="9" t="s">
        <v>1337</v>
      </c>
      <c r="C48" s="96" t="s">
        <v>1334</v>
      </c>
      <c r="D48" s="32"/>
      <c r="E48" s="108" t="s">
        <v>996</v>
      </c>
      <c r="F48" s="32"/>
      <c r="G48" s="85"/>
    </row>
    <row r="49" spans="1:7" s="9" customFormat="1" ht="16" x14ac:dyDescent="0.35">
      <c r="A49" s="7"/>
      <c r="C49" s="96" t="s">
        <v>1432</v>
      </c>
      <c r="D49" s="32"/>
      <c r="E49" s="108" t="s">
        <v>996</v>
      </c>
      <c r="F49" s="32"/>
      <c r="G49" s="85"/>
    </row>
    <row r="50" spans="1:7" s="9" customFormat="1" ht="15.65" customHeight="1" x14ac:dyDescent="0.35">
      <c r="A50" s="7"/>
      <c r="C50" s="96" t="s">
        <v>1335</v>
      </c>
      <c r="D50" s="32"/>
      <c r="E50" s="108" t="s">
        <v>996</v>
      </c>
      <c r="F50" s="32"/>
      <c r="G50" s="85"/>
    </row>
    <row r="51" spans="1:7" ht="16.5" thickBot="1" x14ac:dyDescent="0.4">
      <c r="B51" s="9"/>
      <c r="C51" s="119" t="s">
        <v>1336</v>
      </c>
      <c r="D51" s="77"/>
      <c r="E51" s="120" t="s">
        <v>1001</v>
      </c>
      <c r="F51" s="77"/>
      <c r="G51" s="121"/>
    </row>
    <row r="52" spans="1:7" ht="16.5" thickBot="1" x14ac:dyDescent="0.4">
      <c r="B52" s="9"/>
      <c r="C52" s="116" t="s">
        <v>1877</v>
      </c>
      <c r="D52" s="117"/>
      <c r="E52" s="118">
        <f>SUM(E53:E56)</f>
        <v>1</v>
      </c>
      <c r="F52" s="117"/>
      <c r="G52" s="117"/>
    </row>
    <row r="53" spans="1:7" ht="16" x14ac:dyDescent="0.35">
      <c r="B53" s="9"/>
      <c r="C53" s="73" t="s">
        <v>1630</v>
      </c>
      <c r="D53" s="32"/>
      <c r="E53" s="242">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4.2857142857142858E-2</v>
      </c>
      <c r="F53" s="32"/>
      <c r="G53" s="102" t="s">
        <v>1631</v>
      </c>
    </row>
    <row r="54" spans="1:7" s="9" customFormat="1" ht="16" x14ac:dyDescent="0.35">
      <c r="B54" s="14"/>
      <c r="C54" s="73" t="s">
        <v>1665</v>
      </c>
      <c r="D54" s="32"/>
      <c r="E54" s="242">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0.58571428571428574</v>
      </c>
      <c r="F54" s="32"/>
      <c r="G54" s="102" t="s">
        <v>1631</v>
      </c>
    </row>
    <row r="55" spans="1:7" s="9" customFormat="1" ht="16" x14ac:dyDescent="0.35">
      <c r="A55" s="7"/>
      <c r="B55" s="9" t="s">
        <v>1338</v>
      </c>
      <c r="C55" s="73" t="s">
        <v>1000</v>
      </c>
      <c r="D55" s="32"/>
      <c r="E55" s="242">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0.12857142857142856</v>
      </c>
      <c r="F55" s="32"/>
      <c r="G55" s="102" t="s">
        <v>1631</v>
      </c>
    </row>
    <row r="56" spans="1:7" ht="15" customHeight="1" thickBot="1" x14ac:dyDescent="0.4">
      <c r="B56" s="9" t="s">
        <v>1338</v>
      </c>
      <c r="C56" s="73" t="s">
        <v>1583</v>
      </c>
      <c r="D56" s="32"/>
      <c r="E56" s="242">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0.24285714285714285</v>
      </c>
      <c r="F56" s="32"/>
      <c r="G56" s="102" t="s">
        <v>1631</v>
      </c>
    </row>
    <row r="57" spans="1:7" ht="16.5" thickBot="1" x14ac:dyDescent="0.4">
      <c r="B57" s="9" t="s">
        <v>1338</v>
      </c>
      <c r="C57" s="103" t="s">
        <v>1652</v>
      </c>
      <c r="D57" s="104"/>
      <c r="E57" s="105"/>
      <c r="F57" s="104"/>
      <c r="G57" s="104"/>
    </row>
    <row r="58" spans="1:7" s="9" customFormat="1" ht="16" x14ac:dyDescent="0.35">
      <c r="A58" s="7"/>
      <c r="B58" s="9" t="s">
        <v>1338</v>
      </c>
      <c r="C58" s="73" t="s">
        <v>990</v>
      </c>
      <c r="D58" s="32"/>
      <c r="E58" s="107"/>
      <c r="F58" s="32"/>
      <c r="G58" s="74"/>
    </row>
    <row r="59" spans="1:7" ht="16" x14ac:dyDescent="0.35">
      <c r="C59" s="73" t="s">
        <v>991</v>
      </c>
      <c r="D59" s="32"/>
      <c r="E59" s="107" t="s">
        <v>2098</v>
      </c>
      <c r="F59" s="32"/>
      <c r="G59" s="74"/>
    </row>
    <row r="60" spans="1:7" ht="16" x14ac:dyDescent="0.35">
      <c r="C60" s="73" t="s">
        <v>992</v>
      </c>
      <c r="D60" s="32"/>
      <c r="E60" s="107"/>
      <c r="F60" s="32"/>
      <c r="G60" s="74"/>
    </row>
    <row r="61" spans="1:7" ht="16.5" thickBot="1" x14ac:dyDescent="0.4">
      <c r="C61" s="106"/>
      <c r="D61" s="77"/>
      <c r="E61" s="78"/>
      <c r="F61" s="77"/>
      <c r="G61" s="88"/>
    </row>
    <row r="62" spans="1:7" s="9" customFormat="1" ht="16.5" thickBot="1" x14ac:dyDescent="0.4">
      <c r="A62" s="7"/>
      <c r="B62" s="7"/>
      <c r="C62" s="309"/>
      <c r="D62" s="309"/>
      <c r="E62" s="309"/>
      <c r="F62" s="309"/>
      <c r="G62" s="309"/>
    </row>
    <row r="63" spans="1:7" s="17" customFormat="1" ht="15.5" thickBot="1" x14ac:dyDescent="0.4">
      <c r="C63" s="298" t="s">
        <v>1846</v>
      </c>
      <c r="D63" s="299"/>
      <c r="E63" s="299"/>
      <c r="F63" s="299"/>
      <c r="G63" s="300"/>
    </row>
    <row r="64" spans="1:7" s="17" customFormat="1" ht="15.5" thickBot="1" x14ac:dyDescent="0.4">
      <c r="C64" s="298" t="s">
        <v>1865</v>
      </c>
      <c r="D64" s="299"/>
      <c r="E64" s="299"/>
      <c r="F64" s="299"/>
      <c r="G64" s="300"/>
    </row>
    <row r="65" spans="2:7" s="17" customFormat="1" ht="15.5" thickBot="1" x14ac:dyDescent="0.4">
      <c r="C65" s="310"/>
      <c r="D65" s="310"/>
      <c r="E65" s="310"/>
      <c r="F65" s="310"/>
      <c r="G65" s="310"/>
    </row>
    <row r="66" spans="2:7" s="17" customFormat="1" ht="18.75" customHeight="1" x14ac:dyDescent="0.35">
      <c r="C66" s="311" t="s">
        <v>1845</v>
      </c>
      <c r="D66" s="311"/>
      <c r="E66" s="311"/>
      <c r="F66" s="311"/>
      <c r="G66" s="311"/>
    </row>
    <row r="67" spans="2:7" s="17" customFormat="1" ht="15" x14ac:dyDescent="0.35">
      <c r="C67" s="293" t="s">
        <v>1866</v>
      </c>
      <c r="D67" s="293"/>
      <c r="E67" s="293"/>
      <c r="F67" s="293"/>
      <c r="G67" s="293"/>
    </row>
    <row r="68" spans="2:7" s="17" customFormat="1" ht="15" x14ac:dyDescent="0.35">
      <c r="B68" s="32" t="s">
        <v>993</v>
      </c>
      <c r="C68" s="304" t="s">
        <v>1867</v>
      </c>
      <c r="D68" s="304"/>
      <c r="E68" s="304"/>
      <c r="F68" s="304"/>
      <c r="G68" s="304"/>
    </row>
    <row r="69" spans="2:7" ht="16" x14ac:dyDescent="0.35">
      <c r="C69" s="10"/>
      <c r="D69" s="9"/>
      <c r="E69" s="10"/>
      <c r="F69" s="9"/>
      <c r="G69" s="9"/>
    </row>
    <row r="70" spans="2:7" ht="15" customHeight="1" x14ac:dyDescent="0.35">
      <c r="C70" s="8"/>
      <c r="D70" s="8"/>
      <c r="E70" s="8"/>
      <c r="F70" s="8"/>
    </row>
    <row r="71" spans="2:7" ht="15" customHeight="1" x14ac:dyDescent="0.35"/>
    <row r="72" spans="2:7" ht="16" x14ac:dyDescent="0.35">
      <c r="C72" s="303"/>
      <c r="D72" s="303"/>
      <c r="E72" s="303"/>
      <c r="F72" s="303"/>
      <c r="G72" s="303"/>
    </row>
    <row r="73" spans="2:7" ht="16" x14ac:dyDescent="0.35">
      <c r="C73" s="303"/>
      <c r="D73" s="303"/>
      <c r="E73" s="303"/>
      <c r="F73" s="303"/>
      <c r="G73" s="303"/>
    </row>
    <row r="74" spans="2:7" ht="18.75" customHeight="1" x14ac:dyDescent="0.35">
      <c r="C74" s="303"/>
      <c r="D74" s="303"/>
      <c r="E74" s="303"/>
      <c r="F74" s="303"/>
      <c r="G74" s="303"/>
    </row>
    <row r="75" spans="2:7" ht="16" x14ac:dyDescent="0.35">
      <c r="C75" s="303"/>
      <c r="D75" s="303"/>
      <c r="E75" s="303"/>
      <c r="F75" s="303"/>
      <c r="G75" s="303"/>
    </row>
    <row r="76" spans="2:7" ht="16" x14ac:dyDescent="0.35">
      <c r="C76" s="8"/>
      <c r="D76" s="8"/>
      <c r="E76" s="8"/>
      <c r="F76" s="8"/>
    </row>
    <row r="77" spans="2:7" ht="16" x14ac:dyDescent="0.35">
      <c r="C77" s="302"/>
      <c r="D77" s="302"/>
      <c r="E77" s="302"/>
    </row>
    <row r="78" spans="2:7" ht="16" x14ac:dyDescent="0.35">
      <c r="C78" s="302"/>
      <c r="D78" s="302"/>
      <c r="E78" s="302"/>
    </row>
    <row r="79" spans="2:7" ht="16" x14ac:dyDescent="0.35"/>
    <row r="80" spans="2:7" ht="16" x14ac:dyDescent="0.35"/>
    <row r="81" ht="16" x14ac:dyDescent="0.35"/>
    <row r="82" ht="16" x14ac:dyDescent="0.35"/>
    <row r="83" ht="16" x14ac:dyDescent="0.35"/>
    <row r="84" ht="16" x14ac:dyDescent="0.35"/>
    <row r="85" ht="16" x14ac:dyDescent="0.35"/>
    <row r="86" ht="16" x14ac:dyDescent="0.35"/>
    <row r="87" ht="16" x14ac:dyDescent="0.35"/>
    <row r="88" ht="16" x14ac:dyDescent="0.35"/>
    <row r="89" ht="16" x14ac:dyDescent="0.35"/>
    <row r="90" ht="16" x14ac:dyDescent="0.35"/>
    <row r="91" ht="16" x14ac:dyDescent="0.35"/>
    <row r="92" ht="16" x14ac:dyDescent="0.35"/>
    <row r="93" ht="16" x14ac:dyDescent="0.35"/>
    <row r="94" ht="16" x14ac:dyDescent="0.35"/>
    <row r="95" ht="16" x14ac:dyDescent="0.3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30 E24 E27 E19:E20" xr:uid="{F8800322-AA7E-4331-9E06-6D5947305C1D}">
      <formula1>36161</formula1>
      <formula2>47848</formula2>
    </dataValidation>
    <dataValidation allowBlank="1" showInputMessage="1" showErrorMessage="1" promptTitle="EITI Report URL" prompt="Please insert direct URL to EITI Report (or report folder)." sqref="E25" xr:uid="{2DE722A5-CB7A-4408-AAC4-7BEA5461863D}"/>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1E72748D-D043-403E-A3D1-025870603FF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86951B33-CA7B-4BD6-95BD-1D12703493C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97EAD8A0-11BE-4638-9EDF-315915A6C25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765AD0C1-CF62-4130-BD62-325689985EF1}"/>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5" r:id="rId5" xr:uid="{68FB3972-FC90-4BE3-BBCF-86FDAA992E8E}"/>
    <hyperlink ref="E46" r:id="rId6" xr:uid="{FB0451C2-EBDD-40EB-8BA1-7C4B2016548F}"/>
  </hyperlinks>
  <pageMargins left="0.25" right="0.25" top="0.75" bottom="0.75" header="0.3" footer="0.3"/>
  <pageSetup paperSize="8" fitToHeight="0" orientation="landscape" horizontalDpi="2400" verticalDpi="2400" r:id="rId7"/>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8"/>
  <sheetViews>
    <sheetView showGridLines="0" topLeftCell="B123" zoomScale="85" zoomScaleNormal="85" workbookViewId="0">
      <selection activeCell="H89" sqref="H89"/>
    </sheetView>
  </sheetViews>
  <sheetFormatPr defaultColWidth="4" defaultRowHeight="24" customHeight="1" x14ac:dyDescent="0.35"/>
  <cols>
    <col min="1" max="1" width="4" style="7"/>
    <col min="2" max="2" width="56.54296875" style="7" customWidth="1"/>
    <col min="3" max="3" width="4" style="7"/>
    <col min="4" max="4" width="50.54296875" style="7" customWidth="1"/>
    <col min="5" max="5" width="5.453125" style="7" customWidth="1"/>
    <col min="6" max="6" width="50.54296875" style="7" customWidth="1"/>
    <col min="7" max="7" width="4" style="7"/>
    <col min="8" max="8" width="53.81640625" style="7" customWidth="1"/>
    <col min="9" max="15" width="4" style="7"/>
    <col min="16" max="16" width="42" style="7" bestFit="1" customWidth="1"/>
    <col min="17" max="16384" width="4" style="7"/>
  </cols>
  <sheetData>
    <row r="1" spans="2:16" ht="16" x14ac:dyDescent="0.35"/>
    <row r="2" spans="2:16" s="17" customFormat="1" ht="15" x14ac:dyDescent="0.35">
      <c r="B2" s="50" t="s">
        <v>1878</v>
      </c>
      <c r="C2" s="50"/>
      <c r="D2" s="50"/>
      <c r="E2" s="50"/>
      <c r="F2" s="50"/>
      <c r="G2" s="50"/>
      <c r="H2" s="50"/>
    </row>
    <row r="3" spans="2:16" s="195" customFormat="1" ht="22.5" x14ac:dyDescent="0.35">
      <c r="B3" s="306" t="s">
        <v>1644</v>
      </c>
      <c r="C3" s="306"/>
      <c r="D3" s="306"/>
      <c r="E3" s="306"/>
      <c r="F3" s="306"/>
      <c r="G3" s="306"/>
      <c r="H3" s="306"/>
    </row>
    <row r="4" spans="2:16" s="17" customFormat="1" ht="17.149999999999999" customHeight="1" x14ac:dyDescent="0.35">
      <c r="B4" s="313" t="s">
        <v>1640</v>
      </c>
      <c r="C4" s="313"/>
      <c r="D4" s="313"/>
      <c r="E4" s="313"/>
      <c r="F4" s="313"/>
      <c r="G4" s="313"/>
      <c r="H4" s="313"/>
    </row>
    <row r="5" spans="2:16" s="17" customFormat="1" ht="15" x14ac:dyDescent="0.35">
      <c r="B5" s="308" t="s">
        <v>1879</v>
      </c>
      <c r="C5" s="308"/>
      <c r="D5" s="308"/>
      <c r="E5" s="308"/>
      <c r="F5" s="308"/>
      <c r="G5" s="308"/>
      <c r="H5" s="308"/>
    </row>
    <row r="6" spans="2:16" s="17" customFormat="1" ht="15" x14ac:dyDescent="0.4">
      <c r="B6" s="308" t="s">
        <v>1641</v>
      </c>
      <c r="C6" s="308"/>
      <c r="D6" s="308"/>
      <c r="E6" s="308"/>
      <c r="F6" s="308"/>
      <c r="G6" s="308"/>
      <c r="H6" s="308"/>
      <c r="P6" s="15"/>
    </row>
    <row r="7" spans="2:16" s="17" customFormat="1" ht="15" x14ac:dyDescent="0.35">
      <c r="B7" s="308" t="s">
        <v>1880</v>
      </c>
      <c r="C7" s="308"/>
      <c r="D7" s="308"/>
      <c r="E7" s="308"/>
      <c r="F7" s="308"/>
      <c r="G7" s="308"/>
      <c r="H7" s="308"/>
    </row>
    <row r="8" spans="2:16" s="17" customFormat="1" ht="17.149999999999999" customHeight="1" x14ac:dyDescent="0.35">
      <c r="B8" s="308" t="s">
        <v>1881</v>
      </c>
      <c r="C8" s="308"/>
      <c r="D8" s="308"/>
      <c r="E8" s="308"/>
      <c r="F8" s="308"/>
      <c r="G8" s="308"/>
      <c r="H8" s="308"/>
    </row>
    <row r="9" spans="2:16" s="17" customFormat="1" ht="15" customHeight="1" x14ac:dyDescent="0.4">
      <c r="B9" s="318" t="s">
        <v>1882</v>
      </c>
      <c r="C9" s="318"/>
      <c r="D9" s="318"/>
      <c r="E9" s="318"/>
      <c r="F9" s="318"/>
      <c r="G9" s="318"/>
      <c r="H9" s="318"/>
    </row>
    <row r="10" spans="2:16" s="17" customFormat="1" ht="15" customHeight="1" x14ac:dyDescent="0.4">
      <c r="E10" s="122"/>
      <c r="F10" s="122"/>
      <c r="G10" s="122"/>
      <c r="H10" s="122"/>
    </row>
    <row r="11" spans="2:16" s="17" customFormat="1" ht="16" x14ac:dyDescent="0.35">
      <c r="B11" s="54" t="s">
        <v>1947</v>
      </c>
      <c r="C11" s="20"/>
      <c r="D11" s="23" t="s">
        <v>1946</v>
      </c>
      <c r="E11" s="20"/>
      <c r="F11" s="24" t="s">
        <v>1650</v>
      </c>
      <c r="G11" s="7"/>
      <c r="P11" s="200"/>
    </row>
    <row r="12" spans="2:16" s="17" customFormat="1" ht="15" x14ac:dyDescent="0.35"/>
    <row r="13" spans="2:16" s="195" customFormat="1" ht="22.5" x14ac:dyDescent="0.35">
      <c r="B13" s="16" t="s">
        <v>1638</v>
      </c>
      <c r="D13" s="196"/>
      <c r="F13" s="196"/>
    </row>
    <row r="14" spans="2:16" s="17" customFormat="1" ht="15" x14ac:dyDescent="0.35">
      <c r="B14" s="34" t="s">
        <v>1883</v>
      </c>
      <c r="D14" s="34"/>
      <c r="F14" s="34"/>
    </row>
    <row r="15" spans="2:16" s="17" customFormat="1" ht="15" x14ac:dyDescent="0.35">
      <c r="B15" s="37"/>
      <c r="D15" s="123"/>
      <c r="F15" s="123"/>
    </row>
    <row r="16" spans="2:16" s="214" customFormat="1" ht="19" x14ac:dyDescent="0.35">
      <c r="B16" s="215" t="s">
        <v>3</v>
      </c>
      <c r="D16" s="215" t="s">
        <v>4</v>
      </c>
      <c r="F16" s="215" t="s">
        <v>1609</v>
      </c>
      <c r="H16" s="216" t="s">
        <v>2</v>
      </c>
    </row>
    <row r="17" spans="1:16" s="17" customFormat="1" ht="32.25" customHeight="1" x14ac:dyDescent="0.35">
      <c r="B17" s="124" t="s">
        <v>1884</v>
      </c>
      <c r="D17" s="125"/>
      <c r="F17" s="125"/>
      <c r="H17" s="126"/>
    </row>
    <row r="18" spans="1:16" s="17" customFormat="1" ht="15" x14ac:dyDescent="0.35">
      <c r="B18" s="127" t="s">
        <v>1517</v>
      </c>
      <c r="D18" s="128"/>
      <c r="F18" s="128"/>
      <c r="H18" s="129"/>
    </row>
    <row r="19" spans="1:16" s="17" customFormat="1" ht="15" x14ac:dyDescent="0.35">
      <c r="B19" s="130" t="s">
        <v>1518</v>
      </c>
      <c r="D19" s="161" t="s">
        <v>1664</v>
      </c>
      <c r="F19" s="161" t="s">
        <v>1966</v>
      </c>
      <c r="H19" s="129"/>
    </row>
    <row r="20" spans="1:16" s="17" customFormat="1" ht="15" x14ac:dyDescent="0.35">
      <c r="B20" s="130" t="s">
        <v>1584</v>
      </c>
      <c r="D20" s="161" t="s">
        <v>1664</v>
      </c>
      <c r="F20" s="161" t="s">
        <v>1966</v>
      </c>
      <c r="H20" s="129"/>
    </row>
    <row r="21" spans="1:16" s="17" customFormat="1" ht="15" x14ac:dyDescent="0.35">
      <c r="B21" s="130" t="s">
        <v>1948</v>
      </c>
      <c r="D21" s="161" t="s">
        <v>1664</v>
      </c>
      <c r="F21" s="161" t="s">
        <v>1966</v>
      </c>
      <c r="H21" s="129"/>
      <c r="O21" s="200"/>
      <c r="P21" s="219"/>
    </row>
    <row r="22" spans="1:16" s="17" customFormat="1" ht="15" x14ac:dyDescent="0.35">
      <c r="B22" s="131" t="s">
        <v>1519</v>
      </c>
      <c r="D22" s="161" t="s">
        <v>1664</v>
      </c>
      <c r="F22" s="161" t="s">
        <v>1966</v>
      </c>
      <c r="H22" s="132"/>
    </row>
    <row r="23" spans="1:16" s="17" customFormat="1" ht="15" x14ac:dyDescent="0.35">
      <c r="B23" s="37"/>
      <c r="D23" s="123"/>
      <c r="F23" s="123"/>
    </row>
    <row r="24" spans="1:16" s="17" customFormat="1" ht="15" x14ac:dyDescent="0.35">
      <c r="B24" s="124" t="s">
        <v>1885</v>
      </c>
      <c r="D24" s="125"/>
      <c r="F24" s="125"/>
      <c r="H24" s="126"/>
    </row>
    <row r="25" spans="1:16" s="17" customFormat="1" ht="15" x14ac:dyDescent="0.35">
      <c r="B25" s="127" t="s">
        <v>1517</v>
      </c>
      <c r="D25" s="128"/>
      <c r="F25" s="128"/>
      <c r="H25" s="129"/>
    </row>
    <row r="26" spans="1:16" s="17" customFormat="1" ht="15" x14ac:dyDescent="0.35">
      <c r="B26" s="130" t="s">
        <v>1586</v>
      </c>
      <c r="D26" s="161" t="s">
        <v>1664</v>
      </c>
      <c r="F26" s="161" t="s">
        <v>1967</v>
      </c>
      <c r="H26" s="129"/>
    </row>
    <row r="27" spans="1:16" s="17" customFormat="1" ht="15" x14ac:dyDescent="0.35">
      <c r="A27" s="133"/>
      <c r="B27" s="134" t="s">
        <v>1667</v>
      </c>
      <c r="C27" s="135"/>
      <c r="D27" s="161" t="s">
        <v>1664</v>
      </c>
      <c r="F27" s="161" t="s">
        <v>1968</v>
      </c>
      <c r="H27" s="129"/>
    </row>
    <row r="28" spans="1:16" s="17" customFormat="1" ht="15" x14ac:dyDescent="0.35">
      <c r="B28" s="130" t="s">
        <v>1585</v>
      </c>
      <c r="D28" s="161" t="s">
        <v>1664</v>
      </c>
      <c r="F28" s="161" t="s">
        <v>1968</v>
      </c>
      <c r="H28" s="129"/>
    </row>
    <row r="29" spans="1:16" s="17" customFormat="1" ht="15" x14ac:dyDescent="0.35">
      <c r="B29" s="136" t="s">
        <v>1667</v>
      </c>
      <c r="C29" s="135"/>
      <c r="D29" s="161" t="s">
        <v>1664</v>
      </c>
      <c r="F29" s="161" t="s">
        <v>1968</v>
      </c>
      <c r="H29" s="129"/>
    </row>
    <row r="30" spans="1:16" s="17" customFormat="1" ht="15" x14ac:dyDescent="0.35">
      <c r="B30" s="130" t="s">
        <v>1587</v>
      </c>
      <c r="D30" s="161" t="s">
        <v>1664</v>
      </c>
      <c r="F30" s="161" t="s">
        <v>1967</v>
      </c>
      <c r="H30" s="129"/>
    </row>
    <row r="31" spans="1:16" s="17" customFormat="1" ht="30" x14ac:dyDescent="0.35">
      <c r="B31" s="137" t="s">
        <v>1666</v>
      </c>
      <c r="C31" s="135"/>
      <c r="D31" s="162">
        <v>1321</v>
      </c>
      <c r="F31" s="161" t="s">
        <v>1969</v>
      </c>
      <c r="H31" s="129"/>
    </row>
    <row r="32" spans="1:16" s="17" customFormat="1" ht="15" x14ac:dyDescent="0.35">
      <c r="B32" s="138"/>
      <c r="D32" s="123"/>
      <c r="F32" s="123"/>
      <c r="H32" s="139"/>
    </row>
    <row r="33" spans="2:15" s="17" customFormat="1" ht="15" x14ac:dyDescent="0.35">
      <c r="B33" s="124" t="s">
        <v>1886</v>
      </c>
      <c r="D33" s="140"/>
      <c r="F33" s="140"/>
      <c r="H33" s="126"/>
    </row>
    <row r="34" spans="2:15" s="17" customFormat="1" ht="30" x14ac:dyDescent="0.35">
      <c r="B34" s="127" t="s">
        <v>1341</v>
      </c>
      <c r="D34" s="161" t="s">
        <v>1664</v>
      </c>
      <c r="F34" s="161" t="s">
        <v>1970</v>
      </c>
      <c r="H34" s="129"/>
    </row>
    <row r="35" spans="2:15" s="17" customFormat="1" ht="30" x14ac:dyDescent="0.35">
      <c r="B35" s="127" t="s">
        <v>1342</v>
      </c>
      <c r="D35" s="161" t="s">
        <v>1664</v>
      </c>
      <c r="F35" s="161" t="s">
        <v>1971</v>
      </c>
      <c r="H35" s="129"/>
    </row>
    <row r="36" spans="2:15" s="17" customFormat="1" ht="30" x14ac:dyDescent="0.35">
      <c r="B36" s="141" t="s">
        <v>1343</v>
      </c>
      <c r="D36" s="161" t="s">
        <v>1000</v>
      </c>
      <c r="F36" s="161" t="s">
        <v>1971</v>
      </c>
      <c r="H36" s="132"/>
    </row>
    <row r="37" spans="2:15" s="17" customFormat="1" ht="15" x14ac:dyDescent="0.35">
      <c r="B37" s="37"/>
      <c r="D37" s="123"/>
      <c r="F37" s="123"/>
    </row>
    <row r="38" spans="2:15" s="17" customFormat="1" ht="15" x14ac:dyDescent="0.35">
      <c r="B38" s="124" t="s">
        <v>1887</v>
      </c>
      <c r="D38" s="140"/>
      <c r="F38" s="140"/>
      <c r="H38" s="126"/>
    </row>
    <row r="39" spans="2:15" s="17" customFormat="1" ht="15" x14ac:dyDescent="0.35">
      <c r="B39" s="127" t="s">
        <v>1344</v>
      </c>
      <c r="D39" s="161" t="s">
        <v>1664</v>
      </c>
      <c r="F39" s="161" t="s">
        <v>1972</v>
      </c>
      <c r="H39" s="129"/>
    </row>
    <row r="40" spans="2:15" s="17" customFormat="1" ht="15" x14ac:dyDescent="0.35">
      <c r="B40" s="130" t="s">
        <v>1935</v>
      </c>
      <c r="D40" s="161" t="s">
        <v>1664</v>
      </c>
      <c r="F40" s="161" t="s">
        <v>1972</v>
      </c>
      <c r="H40" s="129"/>
      <c r="O40" s="200"/>
    </row>
    <row r="41" spans="2:15" s="17" customFormat="1" ht="15" x14ac:dyDescent="0.35">
      <c r="B41" s="127" t="s">
        <v>1588</v>
      </c>
      <c r="D41" s="161" t="s">
        <v>1000</v>
      </c>
      <c r="F41" s="161" t="s">
        <v>1972</v>
      </c>
      <c r="H41" s="129"/>
    </row>
    <row r="42" spans="2:15" s="17" customFormat="1" ht="15" x14ac:dyDescent="0.35">
      <c r="B42" s="127" t="s">
        <v>1589</v>
      </c>
      <c r="D42" s="161" t="s">
        <v>1000</v>
      </c>
      <c r="F42" s="161" t="s">
        <v>1972</v>
      </c>
      <c r="H42" s="129"/>
    </row>
    <row r="43" spans="2:15" s="17" customFormat="1" ht="15" x14ac:dyDescent="0.35">
      <c r="B43" s="141" t="s">
        <v>1590</v>
      </c>
      <c r="D43" s="161" t="s">
        <v>1000</v>
      </c>
      <c r="F43" s="161" t="s">
        <v>1972</v>
      </c>
      <c r="H43" s="132"/>
    </row>
    <row r="44" spans="2:15" s="17" customFormat="1" ht="15" x14ac:dyDescent="0.35">
      <c r="B44" s="37"/>
      <c r="D44" s="123"/>
      <c r="F44" s="123"/>
    </row>
    <row r="45" spans="2:15" s="17" customFormat="1" ht="15" x14ac:dyDescent="0.35">
      <c r="B45" s="124" t="s">
        <v>1888</v>
      </c>
      <c r="D45" s="142"/>
      <c r="F45" s="142"/>
      <c r="H45" s="126"/>
    </row>
    <row r="46" spans="2:15" s="17" customFormat="1" ht="15" x14ac:dyDescent="0.35">
      <c r="B46" s="127" t="s">
        <v>1345</v>
      </c>
      <c r="D46" s="161" t="s">
        <v>1664</v>
      </c>
      <c r="F46" s="248" t="s">
        <v>1975</v>
      </c>
      <c r="H46" s="129"/>
    </row>
    <row r="47" spans="2:15" s="17" customFormat="1" ht="15" x14ac:dyDescent="0.35">
      <c r="B47" s="130" t="s">
        <v>1656</v>
      </c>
      <c r="D47" s="161" t="s">
        <v>1664</v>
      </c>
      <c r="F47" s="248" t="s">
        <v>1975</v>
      </c>
      <c r="H47" s="129"/>
    </row>
    <row r="48" spans="2:15" s="17" customFormat="1" ht="15" x14ac:dyDescent="0.35">
      <c r="B48" s="141" t="s">
        <v>1346</v>
      </c>
      <c r="D48" s="247" t="s">
        <v>1973</v>
      </c>
      <c r="F48" s="249" t="s">
        <v>1974</v>
      </c>
      <c r="H48" s="132"/>
    </row>
    <row r="49" spans="2:8" s="17" customFormat="1" ht="15" x14ac:dyDescent="0.35">
      <c r="B49" s="37"/>
      <c r="D49" s="123"/>
      <c r="F49" s="123"/>
    </row>
    <row r="50" spans="2:8" s="17" customFormat="1" ht="15" x14ac:dyDescent="0.35">
      <c r="B50" s="124" t="s">
        <v>1889</v>
      </c>
      <c r="D50" s="142"/>
      <c r="F50" s="142"/>
      <c r="H50" s="126"/>
    </row>
    <row r="51" spans="2:8" s="17" customFormat="1" ht="30" x14ac:dyDescent="0.35">
      <c r="B51" s="143" t="s">
        <v>1347</v>
      </c>
      <c r="D51" s="248" t="s">
        <v>1664</v>
      </c>
      <c r="F51" s="248" t="s">
        <v>1976</v>
      </c>
      <c r="H51" s="129"/>
    </row>
    <row r="52" spans="2:8" s="17" customFormat="1" ht="45" x14ac:dyDescent="0.35">
      <c r="B52" s="144" t="s">
        <v>1934</v>
      </c>
      <c r="D52" s="248" t="s">
        <v>1582</v>
      </c>
      <c r="F52" s="251" t="s">
        <v>1977</v>
      </c>
      <c r="H52" s="129"/>
    </row>
    <row r="53" spans="2:8" s="17" customFormat="1" ht="36" customHeight="1" x14ac:dyDescent="0.35">
      <c r="B53" s="145" t="s">
        <v>1933</v>
      </c>
      <c r="D53" s="250" t="s">
        <v>1582</v>
      </c>
      <c r="F53" s="251" t="s">
        <v>1978</v>
      </c>
      <c r="H53" s="132"/>
    </row>
    <row r="54" spans="2:8" s="17" customFormat="1" ht="15" x14ac:dyDescent="0.35">
      <c r="B54" s="37"/>
      <c r="D54" s="123"/>
      <c r="F54" s="123"/>
    </row>
    <row r="55" spans="2:8" s="17" customFormat="1" ht="15" x14ac:dyDescent="0.35">
      <c r="B55" s="124" t="s">
        <v>1890</v>
      </c>
      <c r="D55" s="142"/>
      <c r="F55" s="142"/>
      <c r="H55" s="126"/>
    </row>
    <row r="56" spans="2:8" s="17" customFormat="1" ht="30" x14ac:dyDescent="0.35">
      <c r="B56" s="146" t="s">
        <v>1591</v>
      </c>
      <c r="D56" s="161" t="s">
        <v>1664</v>
      </c>
      <c r="F56" s="162" t="s">
        <v>1979</v>
      </c>
      <c r="H56" s="132"/>
    </row>
    <row r="57" spans="2:8" s="17" customFormat="1" ht="15" x14ac:dyDescent="0.35">
      <c r="B57" s="37"/>
      <c r="D57" s="123"/>
      <c r="F57" s="123"/>
    </row>
    <row r="58" spans="2:8" s="17" customFormat="1" ht="15" x14ac:dyDescent="0.35">
      <c r="B58" s="124" t="s">
        <v>1937</v>
      </c>
      <c r="D58" s="142"/>
      <c r="F58" s="142"/>
      <c r="H58" s="126"/>
    </row>
    <row r="59" spans="2:8" s="17" customFormat="1" ht="15" x14ac:dyDescent="0.35">
      <c r="B59" s="220" t="s">
        <v>1936</v>
      </c>
      <c r="D59" s="201"/>
      <c r="F59" s="201"/>
      <c r="H59" s="129"/>
    </row>
    <row r="60" spans="2:8" s="17" customFormat="1" ht="15" x14ac:dyDescent="0.35">
      <c r="B60" s="143" t="s">
        <v>1349</v>
      </c>
      <c r="D60" s="161" t="s">
        <v>1664</v>
      </c>
      <c r="F60" s="162" t="s">
        <v>1984</v>
      </c>
      <c r="H60" s="129"/>
    </row>
    <row r="61" spans="2:8" s="17" customFormat="1" ht="15" x14ac:dyDescent="0.35">
      <c r="B61" s="143" t="s">
        <v>1350</v>
      </c>
      <c r="D61" s="161" t="s">
        <v>1664</v>
      </c>
      <c r="F61" s="162" t="s">
        <v>1984</v>
      </c>
      <c r="H61" s="129"/>
    </row>
    <row r="62" spans="2:8" s="17" customFormat="1" ht="15" x14ac:dyDescent="0.35">
      <c r="B62" s="163" t="s">
        <v>1722</v>
      </c>
      <c r="D62" s="253">
        <v>3834.33</v>
      </c>
      <c r="F62" s="161" t="s">
        <v>1429</v>
      </c>
      <c r="H62" s="129"/>
    </row>
    <row r="63" spans="2:8" s="17" customFormat="1" ht="15" x14ac:dyDescent="0.35">
      <c r="B63" s="144" t="str">
        <f>LEFT(B62,SEARCH(",",B62))&amp;" value"</f>
        <v>Nickel (2604), value</v>
      </c>
      <c r="D63" s="253" t="s">
        <v>1583</v>
      </c>
      <c r="F63" s="161" t="s">
        <v>1199</v>
      </c>
      <c r="H63" s="129"/>
    </row>
    <row r="64" spans="2:8" s="17" customFormat="1" ht="15" x14ac:dyDescent="0.35">
      <c r="B64" s="163" t="s">
        <v>1750</v>
      </c>
      <c r="D64" s="253">
        <v>55184.4</v>
      </c>
      <c r="F64" s="161" t="s">
        <v>1429</v>
      </c>
      <c r="H64" s="129"/>
    </row>
    <row r="65" spans="2:8" s="17" customFormat="1" ht="15" x14ac:dyDescent="0.35">
      <c r="B65" s="144" t="str">
        <f>LEFT(B64,SEARCH(",",B64))&amp;" value"</f>
        <v>Zinc (2608), value</v>
      </c>
      <c r="D65" s="253" t="s">
        <v>1583</v>
      </c>
      <c r="F65" s="161" t="s">
        <v>1199</v>
      </c>
      <c r="H65" s="129"/>
    </row>
    <row r="66" spans="2:8" s="17" customFormat="1" ht="14.5" customHeight="1" x14ac:dyDescent="0.35">
      <c r="B66" s="163" t="s">
        <v>1698</v>
      </c>
      <c r="D66" s="253">
        <v>127656</v>
      </c>
      <c r="F66" s="161" t="s">
        <v>1430</v>
      </c>
      <c r="H66" s="129"/>
    </row>
    <row r="67" spans="2:8" s="17" customFormat="1" ht="15" x14ac:dyDescent="0.35">
      <c r="B67" s="144" t="str">
        <f>LEFT(B66,SEARCH(",",B66))&amp;" value"</f>
        <v>Gold (7108), value</v>
      </c>
      <c r="D67" s="253">
        <v>221870000</v>
      </c>
      <c r="F67" s="161" t="s">
        <v>1199</v>
      </c>
      <c r="H67" s="129"/>
    </row>
    <row r="68" spans="2:8" s="17" customFormat="1" ht="15" x14ac:dyDescent="0.35">
      <c r="B68" s="163" t="s">
        <v>1956</v>
      </c>
      <c r="D68" s="253">
        <v>12.871</v>
      </c>
      <c r="F68" s="161" t="s">
        <v>1429</v>
      </c>
      <c r="H68" s="254" t="s">
        <v>1983</v>
      </c>
    </row>
    <row r="69" spans="2:8" s="17" customFormat="1" ht="15" x14ac:dyDescent="0.35">
      <c r="B69" s="144" t="str">
        <f>LEFT(B68,SEARCH(",",B68))&amp;" value"</f>
        <v>Precious stones (other than diamonds) (7103), value</v>
      </c>
      <c r="D69" s="253" t="s">
        <v>1583</v>
      </c>
      <c r="F69" s="161" t="s">
        <v>1199</v>
      </c>
      <c r="H69" s="129"/>
    </row>
    <row r="70" spans="2:8" s="17" customFormat="1" ht="14.5" customHeight="1" x14ac:dyDescent="0.35">
      <c r="B70" s="163" t="s">
        <v>1688</v>
      </c>
      <c r="D70" s="253">
        <v>667307</v>
      </c>
      <c r="F70" s="161" t="s">
        <v>1429</v>
      </c>
      <c r="H70" s="129"/>
    </row>
    <row r="71" spans="2:8" s="17" customFormat="1" ht="15" x14ac:dyDescent="0.35">
      <c r="B71" s="144" t="str">
        <f>LEFT(B70,SEARCH(",",B70))&amp;" value"</f>
        <v>Coal (2701), value</v>
      </c>
      <c r="D71" s="253" t="s">
        <v>1583</v>
      </c>
      <c r="F71" s="161" t="s">
        <v>1199</v>
      </c>
      <c r="H71" s="129"/>
    </row>
    <row r="72" spans="2:8" s="17" customFormat="1" ht="14.5" customHeight="1" x14ac:dyDescent="0.35">
      <c r="B72" s="163" t="s">
        <v>1692</v>
      </c>
      <c r="D72" s="253">
        <v>803746</v>
      </c>
      <c r="F72" s="161" t="s">
        <v>1429</v>
      </c>
      <c r="H72" s="129"/>
    </row>
    <row r="73" spans="2:8" s="17" customFormat="1" ht="15" x14ac:dyDescent="0.35">
      <c r="B73" s="144" t="str">
        <f>LEFT(B72,SEARCH(",",B72))&amp;" value"</f>
        <v>Copper (2603), value</v>
      </c>
      <c r="D73" s="253">
        <v>7437060000</v>
      </c>
      <c r="F73" s="161" t="s">
        <v>1199</v>
      </c>
      <c r="H73" s="129"/>
    </row>
    <row r="74" spans="2:8" s="17" customFormat="1" ht="15" x14ac:dyDescent="0.35">
      <c r="B74" s="163" t="s">
        <v>1708</v>
      </c>
      <c r="D74" s="253">
        <v>132240</v>
      </c>
      <c r="F74" s="161" t="s">
        <v>1429</v>
      </c>
      <c r="H74" s="129"/>
    </row>
    <row r="75" spans="2:8" s="17" customFormat="1" ht="15" x14ac:dyDescent="0.35">
      <c r="B75" s="144" t="str">
        <f>LEFT(B74,SEARCH(",",B74))&amp;" value"</f>
        <v>Manganese (2602), value</v>
      </c>
      <c r="D75" s="253" t="s">
        <v>1583</v>
      </c>
      <c r="F75" s="161" t="s">
        <v>1199</v>
      </c>
      <c r="H75" s="129"/>
    </row>
    <row r="76" spans="2:8" s="17" customFormat="1" ht="14.5" customHeight="1" x14ac:dyDescent="0.35">
      <c r="B76" s="163" t="s">
        <v>1733</v>
      </c>
      <c r="D76" s="253">
        <v>2796896.35</v>
      </c>
      <c r="F76" s="161" t="s">
        <v>1429</v>
      </c>
      <c r="H76" s="129"/>
    </row>
    <row r="77" spans="2:8" s="17" customFormat="1" ht="15" x14ac:dyDescent="0.35">
      <c r="B77" s="145" t="str">
        <f>LEFT(B76,SEARCH(",",B76))&amp;" value"</f>
        <v>Portland cement (2523), value</v>
      </c>
      <c r="D77" s="253" t="s">
        <v>1583</v>
      </c>
      <c r="F77" s="162" t="s">
        <v>1199</v>
      </c>
      <c r="H77" s="132"/>
    </row>
    <row r="78" spans="2:8" s="17" customFormat="1" ht="15" x14ac:dyDescent="0.35">
      <c r="B78" s="37"/>
      <c r="D78" s="123"/>
      <c r="F78" s="123"/>
    </row>
    <row r="79" spans="2:8" s="17" customFormat="1" ht="15" x14ac:dyDescent="0.35">
      <c r="B79" s="124" t="s">
        <v>1891</v>
      </c>
      <c r="D79" s="142"/>
      <c r="F79" s="142"/>
      <c r="H79" s="126"/>
    </row>
    <row r="80" spans="2:8" s="17" customFormat="1" ht="15" x14ac:dyDescent="0.35">
      <c r="B80" s="143" t="s">
        <v>1348</v>
      </c>
      <c r="D80" s="161" t="s">
        <v>1664</v>
      </c>
      <c r="F80" s="162" t="s">
        <v>1985</v>
      </c>
      <c r="H80" s="129"/>
    </row>
    <row r="81" spans="2:8" s="17" customFormat="1" ht="15" x14ac:dyDescent="0.35">
      <c r="B81" s="143" t="s">
        <v>1351</v>
      </c>
      <c r="D81" s="161" t="s">
        <v>1664</v>
      </c>
      <c r="F81" s="162" t="s">
        <v>1985</v>
      </c>
      <c r="H81" s="129"/>
    </row>
    <row r="82" spans="2:8" s="17" customFormat="1" ht="15" x14ac:dyDescent="0.35">
      <c r="B82" s="163" t="s">
        <v>1690</v>
      </c>
      <c r="D82" s="253">
        <v>161.19999999999999</v>
      </c>
      <c r="F82" s="161" t="s">
        <v>1429</v>
      </c>
      <c r="H82" s="129"/>
    </row>
    <row r="83" spans="2:8" s="17" customFormat="1" ht="14.5" customHeight="1" x14ac:dyDescent="0.35">
      <c r="B83" s="144" t="str">
        <f>LEFT(B82,SEARCH(",",B82))&amp;" value"</f>
        <v>Cobalt (2605), value</v>
      </c>
      <c r="D83" s="253">
        <v>5000000</v>
      </c>
      <c r="F83" s="161" t="s">
        <v>1199</v>
      </c>
      <c r="H83" s="129"/>
    </row>
    <row r="84" spans="2:8" s="17" customFormat="1" ht="15" x14ac:dyDescent="0.35">
      <c r="B84" s="163" t="s">
        <v>1734</v>
      </c>
      <c r="D84" s="253" t="s">
        <v>1583</v>
      </c>
      <c r="F84" s="161" t="s">
        <v>1428</v>
      </c>
      <c r="H84" s="129"/>
    </row>
    <row r="85" spans="2:8" s="17" customFormat="1" ht="15" x14ac:dyDescent="0.35">
      <c r="B85" s="144" t="str">
        <f>LEFT(B84,SEARCH(",",B84))&amp;" value"</f>
        <v>Precious metals (2616), value</v>
      </c>
      <c r="D85" s="253">
        <v>126300000</v>
      </c>
      <c r="F85" s="161" t="s">
        <v>1199</v>
      </c>
      <c r="H85" s="254" t="s">
        <v>1986</v>
      </c>
    </row>
    <row r="86" spans="2:8" s="17" customFormat="1" ht="15" x14ac:dyDescent="0.35">
      <c r="B86" s="163" t="s">
        <v>1698</v>
      </c>
      <c r="D86" s="253">
        <v>120144</v>
      </c>
      <c r="F86" s="161" t="s">
        <v>1430</v>
      </c>
      <c r="H86" s="129"/>
    </row>
    <row r="87" spans="2:8" s="17" customFormat="1" ht="15" x14ac:dyDescent="0.35">
      <c r="B87" s="144" t="str">
        <f>LEFT(B86,SEARCH(",",B86))&amp;" value"</f>
        <v>Gold (7108), value</v>
      </c>
      <c r="D87" s="253">
        <v>209200000</v>
      </c>
      <c r="F87" s="161" t="s">
        <v>1199</v>
      </c>
      <c r="H87" s="129"/>
    </row>
    <row r="88" spans="2:8" s="17" customFormat="1" ht="15" x14ac:dyDescent="0.35">
      <c r="B88" s="163" t="s">
        <v>1733</v>
      </c>
      <c r="D88" s="253" t="s">
        <v>1583</v>
      </c>
      <c r="F88" s="161" t="s">
        <v>1430</v>
      </c>
      <c r="H88" s="254" t="s">
        <v>1987</v>
      </c>
    </row>
    <row r="89" spans="2:8" s="17" customFormat="1" ht="15" x14ac:dyDescent="0.35">
      <c r="B89" s="144" t="str">
        <f>LEFT(B88,SEARCH(",",B88))&amp;" value"</f>
        <v>Portland cement (2523), value</v>
      </c>
      <c r="D89" s="253">
        <v>185100000</v>
      </c>
      <c r="F89" s="161" t="s">
        <v>1199</v>
      </c>
      <c r="H89" s="129"/>
    </row>
    <row r="90" spans="2:8" s="17" customFormat="1" ht="15" x14ac:dyDescent="0.35">
      <c r="B90" s="163" t="s">
        <v>1688</v>
      </c>
      <c r="D90" s="253" t="s">
        <v>1583</v>
      </c>
      <c r="F90" s="161" t="s">
        <v>1678</v>
      </c>
      <c r="H90" s="129"/>
    </row>
    <row r="91" spans="2:8" s="17" customFormat="1" ht="15" x14ac:dyDescent="0.35">
      <c r="B91" s="144" t="str">
        <f>LEFT(B90,SEARCH(",",B90))&amp;" value"</f>
        <v>Coal (2701), value</v>
      </c>
      <c r="D91" s="253" t="s">
        <v>1583</v>
      </c>
      <c r="F91" s="161" t="s">
        <v>1199</v>
      </c>
      <c r="H91" s="129"/>
    </row>
    <row r="92" spans="2:8" s="17" customFormat="1" ht="14.5" customHeight="1" x14ac:dyDescent="0.35">
      <c r="B92" s="163" t="s">
        <v>1692</v>
      </c>
      <c r="D92" s="253">
        <v>901634</v>
      </c>
      <c r="F92" s="161" t="s">
        <v>1429</v>
      </c>
      <c r="H92" s="129"/>
    </row>
    <row r="93" spans="2:8" s="17" customFormat="1" ht="15" x14ac:dyDescent="0.35">
      <c r="B93" s="144" t="str">
        <f>LEFT(B92,SEARCH(",",B92))&amp;" value"</f>
        <v>Copper (2603), value</v>
      </c>
      <c r="D93" s="253">
        <v>8345300000</v>
      </c>
      <c r="F93" s="161" t="s">
        <v>1199</v>
      </c>
      <c r="H93" s="129"/>
    </row>
    <row r="94" spans="2:8" s="17" customFormat="1" ht="15" x14ac:dyDescent="0.35">
      <c r="B94" s="163" t="s">
        <v>1427</v>
      </c>
      <c r="D94" s="253" t="s">
        <v>1583</v>
      </c>
      <c r="F94" s="161" t="s">
        <v>1429</v>
      </c>
      <c r="H94" s="129"/>
    </row>
    <row r="95" spans="2:8" s="17" customFormat="1" ht="15" x14ac:dyDescent="0.35">
      <c r="B95" s="144" t="str">
        <f>LEFT(B94,SEARCH(",",B94))&amp;" value"</f>
        <v>Add commodities here, value</v>
      </c>
      <c r="D95" s="253" t="s">
        <v>1583</v>
      </c>
      <c r="F95" s="161" t="s">
        <v>1199</v>
      </c>
      <c r="H95" s="129"/>
    </row>
    <row r="96" spans="2:8" s="17" customFormat="1" ht="15" x14ac:dyDescent="0.35">
      <c r="B96" s="163" t="s">
        <v>1427</v>
      </c>
      <c r="D96" s="253" t="s">
        <v>1583</v>
      </c>
      <c r="F96" s="161" t="s">
        <v>1429</v>
      </c>
      <c r="H96" s="129"/>
    </row>
    <row r="97" spans="2:16" s="17" customFormat="1" ht="15" x14ac:dyDescent="0.35">
      <c r="B97" s="145" t="str">
        <f>LEFT(B96,SEARCH(",",B96))&amp;" value"</f>
        <v>Add commodities here, value</v>
      </c>
      <c r="D97" s="253" t="s">
        <v>1583</v>
      </c>
      <c r="F97" s="162" t="s">
        <v>1199</v>
      </c>
      <c r="H97" s="132"/>
    </row>
    <row r="98" spans="2:16" s="17" customFormat="1" ht="15" x14ac:dyDescent="0.35">
      <c r="B98" s="37"/>
      <c r="D98" s="123"/>
      <c r="F98" s="123"/>
    </row>
    <row r="99" spans="2:16" s="17" customFormat="1" ht="15" x14ac:dyDescent="0.35">
      <c r="B99" s="124" t="s">
        <v>1892</v>
      </c>
      <c r="D99" s="142"/>
      <c r="F99" s="147"/>
      <c r="H99" s="126"/>
    </row>
    <row r="100" spans="2:16" s="17" customFormat="1" ht="30" x14ac:dyDescent="0.35">
      <c r="B100" s="143" t="s">
        <v>1592</v>
      </c>
      <c r="D100" s="161" t="s">
        <v>1664</v>
      </c>
      <c r="F100" s="162" t="s">
        <v>1988</v>
      </c>
      <c r="H100" s="129"/>
    </row>
    <row r="101" spans="2:16" s="17" customFormat="1" ht="30" x14ac:dyDescent="0.35">
      <c r="B101" s="148" t="s">
        <v>1593</v>
      </c>
      <c r="D101" s="161" t="s">
        <v>1664</v>
      </c>
      <c r="F101" s="162" t="s">
        <v>1989</v>
      </c>
      <c r="H101" s="129"/>
    </row>
    <row r="102" spans="2:16" s="17" customFormat="1" ht="30" x14ac:dyDescent="0.35">
      <c r="B102" s="149" t="s">
        <v>1606</v>
      </c>
      <c r="D102" s="150">
        <f>SUM('Part 5 - Company data'!J150/'Part 4 - Government revenues'!J56)</f>
        <v>0.85079157459360855</v>
      </c>
      <c r="F102" s="151" t="s">
        <v>1938</v>
      </c>
      <c r="H102" s="132"/>
      <c r="P102" s="200"/>
    </row>
    <row r="103" spans="2:16" s="17" customFormat="1" ht="15" x14ac:dyDescent="0.35">
      <c r="B103" s="37"/>
      <c r="D103" s="123"/>
      <c r="F103" s="123"/>
    </row>
    <row r="104" spans="2:16" s="17" customFormat="1" ht="15" x14ac:dyDescent="0.35">
      <c r="B104" s="124" t="s">
        <v>1893</v>
      </c>
      <c r="D104" s="147"/>
      <c r="F104" s="147"/>
      <c r="H104" s="126"/>
    </row>
    <row r="105" spans="2:16" s="17" customFormat="1" ht="30" x14ac:dyDescent="0.35">
      <c r="B105" s="148" t="s">
        <v>1830</v>
      </c>
      <c r="D105" s="161" t="s">
        <v>1000</v>
      </c>
      <c r="F105" s="162" t="s">
        <v>1993</v>
      </c>
      <c r="H105" s="129"/>
    </row>
    <row r="106" spans="2:16" s="17" customFormat="1" ht="15" x14ac:dyDescent="0.35">
      <c r="B106" s="203" t="s">
        <v>1837</v>
      </c>
      <c r="C106" s="204"/>
      <c r="D106" s="125"/>
      <c r="E106" s="204"/>
      <c r="F106" s="125"/>
      <c r="H106" s="129"/>
    </row>
    <row r="107" spans="2:16" s="17" customFormat="1" ht="15" x14ac:dyDescent="0.35">
      <c r="B107" s="163" t="s">
        <v>1693</v>
      </c>
      <c r="D107" s="161"/>
      <c r="F107" s="161"/>
      <c r="H107" s="129"/>
    </row>
    <row r="108" spans="2:16" s="17" customFormat="1" ht="15" x14ac:dyDescent="0.35">
      <c r="B108" s="163" t="s">
        <v>1717</v>
      </c>
      <c r="D108" s="161"/>
      <c r="F108" s="161"/>
      <c r="H108" s="129"/>
    </row>
    <row r="109" spans="2:16" s="17" customFormat="1" ht="15" x14ac:dyDescent="0.35">
      <c r="B109" s="205" t="s">
        <v>1427</v>
      </c>
      <c r="C109" s="154"/>
      <c r="D109" s="161"/>
      <c r="E109" s="154"/>
      <c r="F109" s="162"/>
      <c r="H109" s="129"/>
    </row>
    <row r="110" spans="2:16" s="17" customFormat="1" ht="15" x14ac:dyDescent="0.35">
      <c r="B110" s="203" t="s">
        <v>1838</v>
      </c>
      <c r="C110" s="204"/>
      <c r="D110" s="125"/>
      <c r="E110" s="204"/>
      <c r="F110" s="125"/>
      <c r="H110" s="129"/>
    </row>
    <row r="111" spans="2:16" s="17" customFormat="1" ht="15" x14ac:dyDescent="0.35">
      <c r="B111" s="163" t="s">
        <v>1693</v>
      </c>
      <c r="D111" s="161"/>
      <c r="F111" s="161"/>
      <c r="H111" s="129"/>
    </row>
    <row r="112" spans="2:16" s="17" customFormat="1" ht="15" x14ac:dyDescent="0.35">
      <c r="B112" s="144" t="str">
        <f>LEFT(B111,SEARCH(",",B111))&amp;" value"</f>
        <v>Crude oil (2709), value</v>
      </c>
      <c r="D112" s="161"/>
      <c r="F112" s="161"/>
      <c r="H112" s="129"/>
    </row>
    <row r="113" spans="2:8" s="17" customFormat="1" ht="15" x14ac:dyDescent="0.35">
      <c r="B113" s="163" t="s">
        <v>1717</v>
      </c>
      <c r="D113" s="161"/>
      <c r="F113" s="161"/>
      <c r="H113" s="129"/>
    </row>
    <row r="114" spans="2:8" s="17" customFormat="1" ht="15" x14ac:dyDescent="0.35">
      <c r="B114" s="144" t="str">
        <f>LEFT(B113,SEARCH(",",B113))&amp;" value"</f>
        <v>Natural gas (2711), value</v>
      </c>
      <c r="D114" s="161"/>
      <c r="F114" s="161"/>
      <c r="H114" s="129"/>
    </row>
    <row r="115" spans="2:8" s="17" customFormat="1" ht="15" x14ac:dyDescent="0.35">
      <c r="B115" s="163" t="s">
        <v>1427</v>
      </c>
      <c r="D115" s="161"/>
      <c r="F115" s="161"/>
      <c r="H115" s="129"/>
    </row>
    <row r="116" spans="2:8" s="17" customFormat="1" ht="15" x14ac:dyDescent="0.35">
      <c r="B116" s="144" t="str">
        <f>LEFT(B115,SEARCH(",",B115))&amp;" value"</f>
        <v>Add commodities here, value</v>
      </c>
      <c r="D116" s="161"/>
      <c r="F116" s="161"/>
      <c r="H116" s="129"/>
    </row>
    <row r="117" spans="2:8" s="17" customFormat="1" ht="30" x14ac:dyDescent="0.35">
      <c r="B117" s="202" t="s">
        <v>1839</v>
      </c>
      <c r="C117" s="154"/>
      <c r="D117" s="162"/>
      <c r="E117" s="154"/>
      <c r="F117" s="162"/>
      <c r="G117" s="154"/>
      <c r="H117" s="132"/>
    </row>
    <row r="118" spans="2:8" s="17" customFormat="1" ht="15" x14ac:dyDescent="0.35">
      <c r="B118" s="37"/>
      <c r="F118" s="26"/>
    </row>
    <row r="119" spans="2:8" s="17" customFormat="1" ht="16" customHeight="1" x14ac:dyDescent="0.35">
      <c r="B119" s="124" t="s">
        <v>1894</v>
      </c>
      <c r="D119" s="147"/>
      <c r="F119" s="147"/>
      <c r="H119" s="126"/>
    </row>
    <row r="120" spans="2:8" s="17" customFormat="1" ht="30" x14ac:dyDescent="0.35">
      <c r="B120" s="148" t="s">
        <v>1597</v>
      </c>
      <c r="D120" s="161" t="s">
        <v>1000</v>
      </c>
      <c r="F120" s="162" t="s">
        <v>1994</v>
      </c>
      <c r="H120" s="129"/>
    </row>
    <row r="121" spans="2:8" s="17" customFormat="1" ht="30.75" customHeight="1" x14ac:dyDescent="0.35">
      <c r="B121" s="153" t="s">
        <v>1594</v>
      </c>
      <c r="D121" s="162"/>
      <c r="F121" s="162"/>
      <c r="H121" s="132"/>
    </row>
    <row r="122" spans="2:8" s="17" customFormat="1" ht="15" x14ac:dyDescent="0.35">
      <c r="B122" s="37"/>
      <c r="D122" s="123"/>
      <c r="F122" s="26"/>
    </row>
    <row r="123" spans="2:8" s="17" customFormat="1" ht="15" x14ac:dyDescent="0.35">
      <c r="B123" s="124" t="s">
        <v>1895</v>
      </c>
      <c r="D123" s="147"/>
      <c r="F123" s="147"/>
      <c r="H123" s="126"/>
    </row>
    <row r="124" spans="2:8" s="17" customFormat="1" ht="30" x14ac:dyDescent="0.35">
      <c r="B124" s="148" t="s">
        <v>1598</v>
      </c>
      <c r="D124" s="161" t="s">
        <v>1000</v>
      </c>
      <c r="F124" s="162" t="s">
        <v>1992</v>
      </c>
      <c r="H124" s="129"/>
    </row>
    <row r="125" spans="2:8" s="17" customFormat="1" ht="30.75" customHeight="1" x14ac:dyDescent="0.35">
      <c r="B125" s="153" t="s">
        <v>1595</v>
      </c>
      <c r="D125" s="162"/>
      <c r="F125" s="162"/>
      <c r="H125" s="132"/>
    </row>
    <row r="126" spans="2:8" s="17" customFormat="1" ht="15" x14ac:dyDescent="0.35">
      <c r="B126" s="37"/>
      <c r="D126" s="123"/>
      <c r="F126" s="26"/>
    </row>
    <row r="127" spans="2:8" s="17" customFormat="1" ht="15" x14ac:dyDescent="0.35">
      <c r="B127" s="124" t="s">
        <v>1896</v>
      </c>
      <c r="D127" s="147"/>
      <c r="F127" s="147"/>
      <c r="H127" s="126"/>
    </row>
    <row r="128" spans="2:8" s="17" customFormat="1" ht="30" x14ac:dyDescent="0.35">
      <c r="B128" s="148" t="s">
        <v>1600</v>
      </c>
      <c r="D128" s="161" t="s">
        <v>1664</v>
      </c>
      <c r="F128" s="162" t="s">
        <v>1990</v>
      </c>
      <c r="H128" s="129"/>
    </row>
    <row r="129" spans="2:8" s="17" customFormat="1" ht="15" x14ac:dyDescent="0.35">
      <c r="B129" s="153" t="s">
        <v>1596</v>
      </c>
      <c r="D129" s="162">
        <v>2242000</v>
      </c>
      <c r="F129" s="162" t="s">
        <v>1214</v>
      </c>
      <c r="H129" s="132"/>
    </row>
    <row r="130" spans="2:8" s="17" customFormat="1" ht="15" x14ac:dyDescent="0.35">
      <c r="B130" s="37"/>
      <c r="D130" s="123"/>
      <c r="F130" s="26"/>
    </row>
    <row r="131" spans="2:8" s="17" customFormat="1" ht="15" x14ac:dyDescent="0.35">
      <c r="B131" s="124" t="s">
        <v>1897</v>
      </c>
      <c r="D131" s="147"/>
      <c r="F131" s="147"/>
      <c r="H131" s="126"/>
    </row>
    <row r="132" spans="2:8" s="17" customFormat="1" ht="30" x14ac:dyDescent="0.35">
      <c r="B132" s="148" t="str">
        <f>"Does the government disclose information on"&amp;RIGHT(B131,LEN(B131)-SEARCH(":",B131,1))&amp;"?"</f>
        <v>Does the government disclose information on Direct subnational payments?</v>
      </c>
      <c r="D132" s="161" t="s">
        <v>1664</v>
      </c>
      <c r="F132" s="162" t="s">
        <v>1991</v>
      </c>
      <c r="H132" s="129"/>
    </row>
    <row r="133" spans="2:8" s="17" customFormat="1" ht="15" x14ac:dyDescent="0.35">
      <c r="B133" s="153" t="s">
        <v>1599</v>
      </c>
      <c r="D133" s="162">
        <v>281651000</v>
      </c>
      <c r="F133" s="162" t="s">
        <v>1214</v>
      </c>
      <c r="H133" s="132"/>
    </row>
    <row r="134" spans="2:8" s="17" customFormat="1" ht="15" x14ac:dyDescent="0.35">
      <c r="B134" s="37"/>
      <c r="D134" s="123"/>
      <c r="F134" s="26"/>
    </row>
    <row r="135" spans="2:8" s="17" customFormat="1" ht="15" x14ac:dyDescent="0.35">
      <c r="B135" s="124" t="s">
        <v>1898</v>
      </c>
      <c r="D135" s="147"/>
      <c r="F135" s="26"/>
      <c r="H135" s="126"/>
    </row>
    <row r="136" spans="2:8" s="17" customFormat="1" ht="30" x14ac:dyDescent="0.35">
      <c r="B136" s="149" t="s">
        <v>1516</v>
      </c>
      <c r="D136" s="223">
        <f>IFERROR(IF(_xlfn.DAYS('Part 1 - About'!$E$24,'Part 1 - About'!$E$20)/365&gt;0,_xlfn.DAYS('Part 1 - About'!$E$24,'Part 1 - About'!$E$20)/365,_xlfn.DAYS('Part 1 - About'!$E$27,'Part 1 - About'!$E$20)/365),"Automatically completed using the 1. About sheet")</f>
        <v>1.4246575342465753</v>
      </c>
      <c r="F136" s="26"/>
      <c r="H136" s="132"/>
    </row>
    <row r="137" spans="2:8" s="17" customFormat="1" ht="15" x14ac:dyDescent="0.35">
      <c r="B137" s="37"/>
      <c r="D137" s="123"/>
      <c r="F137" s="26"/>
    </row>
    <row r="138" spans="2:8" s="17" customFormat="1" ht="15" x14ac:dyDescent="0.35">
      <c r="B138" s="124" t="s">
        <v>1899</v>
      </c>
      <c r="D138" s="147"/>
      <c r="F138" s="147"/>
      <c r="H138" s="126"/>
    </row>
    <row r="139" spans="2:8" s="17" customFormat="1" ht="45" x14ac:dyDescent="0.35">
      <c r="B139" s="143" t="s">
        <v>1655</v>
      </c>
      <c r="D139" s="161" t="s">
        <v>1664</v>
      </c>
      <c r="F139" s="248" t="s">
        <v>1995</v>
      </c>
      <c r="H139" s="129"/>
    </row>
    <row r="140" spans="2:8" s="17" customFormat="1" ht="30" x14ac:dyDescent="0.35">
      <c r="B140" s="144" t="s">
        <v>1603</v>
      </c>
      <c r="D140" s="161" t="s">
        <v>1664</v>
      </c>
      <c r="F140" s="248" t="s">
        <v>1996</v>
      </c>
      <c r="H140" s="129"/>
    </row>
    <row r="141" spans="2:8" s="17" customFormat="1" ht="15" x14ac:dyDescent="0.35">
      <c r="B141" s="127" t="s">
        <v>1601</v>
      </c>
      <c r="D141" s="161" t="s">
        <v>1664</v>
      </c>
      <c r="F141" s="248" t="s">
        <v>1996</v>
      </c>
      <c r="H141" s="129"/>
    </row>
    <row r="142" spans="2:8" s="17" customFormat="1" ht="15" x14ac:dyDescent="0.35">
      <c r="B142" s="130" t="s">
        <v>1602</v>
      </c>
      <c r="D142" s="161" t="s">
        <v>1664</v>
      </c>
      <c r="F142" s="248" t="s">
        <v>1996</v>
      </c>
      <c r="H142" s="129"/>
    </row>
    <row r="143" spans="2:8" s="17" customFormat="1" ht="15" x14ac:dyDescent="0.35">
      <c r="B143" s="127" t="s">
        <v>1604</v>
      </c>
      <c r="D143" s="161" t="s">
        <v>1664</v>
      </c>
      <c r="F143" s="248" t="s">
        <v>1996</v>
      </c>
      <c r="H143" s="129"/>
    </row>
    <row r="144" spans="2:8" s="17" customFormat="1" ht="15" x14ac:dyDescent="0.35">
      <c r="B144" s="131" t="s">
        <v>1605</v>
      </c>
      <c r="D144" s="161" t="s">
        <v>1664</v>
      </c>
      <c r="F144" s="248" t="s">
        <v>1996</v>
      </c>
      <c r="H144" s="132"/>
    </row>
    <row r="145" spans="2:16" s="17" customFormat="1" ht="15" x14ac:dyDescent="0.35">
      <c r="B145" s="37"/>
      <c r="D145" s="123"/>
      <c r="F145" s="26"/>
    </row>
    <row r="146" spans="2:16" s="17" customFormat="1" ht="30" x14ac:dyDescent="0.35">
      <c r="B146" s="124" t="s">
        <v>1900</v>
      </c>
      <c r="D146" s="147"/>
      <c r="F146" s="147"/>
      <c r="H146" s="126"/>
    </row>
    <row r="147" spans="2:16" s="17" customFormat="1" ht="45" x14ac:dyDescent="0.35">
      <c r="B147" s="148" t="s">
        <v>1607</v>
      </c>
      <c r="D147" s="161" t="s">
        <v>1664</v>
      </c>
      <c r="F147" s="248" t="s">
        <v>1997</v>
      </c>
      <c r="H147" s="129"/>
    </row>
    <row r="148" spans="2:16" s="17" customFormat="1" ht="30" x14ac:dyDescent="0.35">
      <c r="B148" s="153" t="s">
        <v>1662</v>
      </c>
      <c r="D148" s="248" t="s">
        <v>1000</v>
      </c>
      <c r="F148" s="248" t="s">
        <v>1997</v>
      </c>
      <c r="H148" s="132"/>
    </row>
    <row r="149" spans="2:16" s="17" customFormat="1" ht="15" x14ac:dyDescent="0.35">
      <c r="B149" s="37"/>
      <c r="D149" s="123"/>
      <c r="F149" s="26"/>
    </row>
    <row r="150" spans="2:16" s="17" customFormat="1" ht="15" x14ac:dyDescent="0.35">
      <c r="B150" s="124" t="s">
        <v>1901</v>
      </c>
      <c r="D150" s="147"/>
      <c r="F150" s="147"/>
      <c r="H150" s="126"/>
    </row>
    <row r="151" spans="2:16" s="17" customFormat="1" ht="30" x14ac:dyDescent="0.35">
      <c r="B151" s="148" t="s">
        <v>1608</v>
      </c>
      <c r="D151" s="248" t="s">
        <v>1000</v>
      </c>
      <c r="F151" s="248" t="s">
        <v>1999</v>
      </c>
      <c r="H151" s="129"/>
    </row>
    <row r="152" spans="2:16" s="17" customFormat="1" ht="30" x14ac:dyDescent="0.35">
      <c r="B152" s="152" t="s">
        <v>1610</v>
      </c>
      <c r="D152" s="161"/>
      <c r="F152" s="161"/>
      <c r="H152" s="129"/>
    </row>
    <row r="153" spans="2:16" s="17" customFormat="1" ht="30" x14ac:dyDescent="0.35">
      <c r="B153" s="153" t="s">
        <v>1940</v>
      </c>
      <c r="D153" s="162"/>
      <c r="F153" s="162"/>
      <c r="H153" s="132"/>
      <c r="P153" s="200"/>
    </row>
    <row r="154" spans="2:16" s="17" customFormat="1" ht="15" x14ac:dyDescent="0.35">
      <c r="B154" s="37"/>
      <c r="D154" s="123"/>
      <c r="F154" s="26"/>
    </row>
    <row r="155" spans="2:16" s="17" customFormat="1" ht="30" x14ac:dyDescent="0.35">
      <c r="B155" s="124" t="s">
        <v>1902</v>
      </c>
      <c r="D155" s="147"/>
      <c r="F155" s="147"/>
      <c r="H155" s="126"/>
    </row>
    <row r="156" spans="2:16" s="17" customFormat="1" ht="45" x14ac:dyDescent="0.35">
      <c r="B156" s="148" t="s">
        <v>1611</v>
      </c>
      <c r="D156" s="161" t="s">
        <v>1664</v>
      </c>
      <c r="F156" s="248" t="s">
        <v>2000</v>
      </c>
      <c r="H156" s="129"/>
    </row>
    <row r="157" spans="2:16" s="17" customFormat="1" ht="30" x14ac:dyDescent="0.35">
      <c r="B157" s="148" t="s">
        <v>1612</v>
      </c>
      <c r="D157" s="161" t="s">
        <v>1664</v>
      </c>
      <c r="F157" s="248" t="s">
        <v>1997</v>
      </c>
      <c r="H157" s="129"/>
    </row>
    <row r="158" spans="2:16" s="17" customFormat="1" ht="45" x14ac:dyDescent="0.35">
      <c r="B158" s="149" t="s">
        <v>1613</v>
      </c>
      <c r="D158" s="161" t="s">
        <v>1664</v>
      </c>
      <c r="F158" s="248" t="s">
        <v>1997</v>
      </c>
      <c r="H158" s="132"/>
    </row>
    <row r="159" spans="2:16" s="17" customFormat="1" ht="15" x14ac:dyDescent="0.35">
      <c r="B159" s="37"/>
      <c r="D159" s="123"/>
      <c r="F159" s="26"/>
    </row>
    <row r="160" spans="2:16" s="17" customFormat="1" ht="15" x14ac:dyDescent="0.35">
      <c r="B160" s="124" t="s">
        <v>1903</v>
      </c>
      <c r="D160" s="147"/>
      <c r="F160" s="147"/>
      <c r="H160" s="126"/>
    </row>
    <row r="161" spans="2:8" s="17" customFormat="1" ht="30" x14ac:dyDescent="0.35">
      <c r="B161" s="148" t="s">
        <v>1614</v>
      </c>
      <c r="D161" s="248" t="s">
        <v>1583</v>
      </c>
      <c r="F161" s="161" t="str">
        <f>IF(D161=Lists!$K$4,"&lt; Input URL to data source &gt;",IF(D161=Lists!$K$5,"&lt; Reference section in EITI Report or URL &gt;",IF(D161=Lists!$K$6,"&lt; Reference evidence of non-applicability &gt;","")))</f>
        <v/>
      </c>
      <c r="H161" s="129"/>
    </row>
    <row r="162" spans="2:8" s="17" customFormat="1" ht="30" x14ac:dyDescent="0.35">
      <c r="B162" s="152" t="s">
        <v>1668</v>
      </c>
      <c r="D162" s="161"/>
      <c r="F162" s="161"/>
      <c r="H162" s="129"/>
    </row>
    <row r="163" spans="2:8" s="17" customFormat="1" ht="30" x14ac:dyDescent="0.35">
      <c r="B163" s="152" t="s">
        <v>1669</v>
      </c>
      <c r="D163" s="161"/>
      <c r="E163" s="133"/>
      <c r="F163" s="161"/>
      <c r="H163" s="129"/>
    </row>
    <row r="164" spans="2:8" s="17" customFormat="1" ht="15" x14ac:dyDescent="0.35">
      <c r="B164" s="148" t="s">
        <v>1670</v>
      </c>
      <c r="D164" s="248" t="s">
        <v>1664</v>
      </c>
      <c r="F164" s="248" t="s">
        <v>2001</v>
      </c>
      <c r="H164" s="129"/>
    </row>
    <row r="165" spans="2:8" s="17" customFormat="1" ht="30" x14ac:dyDescent="0.35">
      <c r="B165" s="152" t="s">
        <v>1671</v>
      </c>
      <c r="D165" s="161">
        <v>0</v>
      </c>
      <c r="F165" s="161" t="s">
        <v>1199</v>
      </c>
      <c r="H165" s="129"/>
    </row>
    <row r="166" spans="2:8" s="17" customFormat="1" ht="30" x14ac:dyDescent="0.35">
      <c r="B166" s="152" t="s">
        <v>1672</v>
      </c>
      <c r="D166" s="161">
        <v>27324401</v>
      </c>
      <c r="F166" s="161" t="s">
        <v>1214</v>
      </c>
      <c r="H166" s="129"/>
    </row>
    <row r="167" spans="2:8" s="17" customFormat="1" ht="30" x14ac:dyDescent="0.35">
      <c r="B167" s="148" t="s">
        <v>1841</v>
      </c>
      <c r="D167" s="248" t="s">
        <v>1664</v>
      </c>
      <c r="F167" s="248" t="s">
        <v>2002</v>
      </c>
      <c r="H167" s="129"/>
    </row>
    <row r="168" spans="2:8" s="17" customFormat="1" ht="30" x14ac:dyDescent="0.35">
      <c r="B168" s="152" t="s">
        <v>1842</v>
      </c>
      <c r="D168" s="161">
        <v>300000</v>
      </c>
      <c r="F168" s="161" t="s">
        <v>1214</v>
      </c>
      <c r="H168" s="129"/>
    </row>
    <row r="169" spans="2:8" s="17" customFormat="1" ht="30" x14ac:dyDescent="0.35">
      <c r="B169" s="153" t="s">
        <v>1843</v>
      </c>
      <c r="D169" s="161">
        <v>0</v>
      </c>
      <c r="F169" s="161" t="s">
        <v>1199</v>
      </c>
      <c r="H169" s="132"/>
    </row>
    <row r="170" spans="2:8" s="17" customFormat="1" ht="15" x14ac:dyDescent="0.35">
      <c r="B170" s="37"/>
      <c r="D170" s="123"/>
      <c r="F170" s="26"/>
    </row>
    <row r="171" spans="2:8" s="17" customFormat="1" ht="15" x14ac:dyDescent="0.35">
      <c r="B171" s="124" t="s">
        <v>1904</v>
      </c>
      <c r="D171" s="147"/>
      <c r="F171" s="147"/>
      <c r="H171" s="126"/>
    </row>
    <row r="172" spans="2:8" s="17" customFormat="1" ht="30" x14ac:dyDescent="0.35">
      <c r="B172" s="148" t="s">
        <v>1673</v>
      </c>
      <c r="D172" s="161" t="s">
        <v>1664</v>
      </c>
      <c r="F172" s="162" t="s">
        <v>1998</v>
      </c>
      <c r="H172" s="129"/>
    </row>
    <row r="173" spans="2:8" s="17" customFormat="1" ht="30" x14ac:dyDescent="0.35">
      <c r="B173" s="153" t="s">
        <v>1615</v>
      </c>
      <c r="D173" s="162">
        <v>0</v>
      </c>
      <c r="F173" s="162"/>
      <c r="H173" s="132"/>
    </row>
    <row r="174" spans="2:8" s="17" customFormat="1" ht="15" x14ac:dyDescent="0.35">
      <c r="B174" s="37"/>
      <c r="D174" s="123"/>
      <c r="F174" s="26"/>
    </row>
    <row r="175" spans="2:8" s="17" customFormat="1" ht="15" x14ac:dyDescent="0.35">
      <c r="B175" s="124" t="s">
        <v>1905</v>
      </c>
      <c r="D175" s="155"/>
      <c r="F175" s="156"/>
      <c r="H175" s="126"/>
    </row>
    <row r="176" spans="2:8" s="17" customFormat="1" ht="30" x14ac:dyDescent="0.35">
      <c r="B176" s="157" t="s">
        <v>1654</v>
      </c>
      <c r="D176" s="161" t="s">
        <v>1664</v>
      </c>
      <c r="F176" s="162" t="s">
        <v>1982</v>
      </c>
      <c r="H176" s="129"/>
    </row>
    <row r="177" spans="2:8" s="17" customFormat="1" ht="30" x14ac:dyDescent="0.35">
      <c r="B177" s="148" t="s">
        <v>1927</v>
      </c>
      <c r="D177" s="252">
        <v>40700000000</v>
      </c>
      <c r="F177" s="161" t="s">
        <v>1214</v>
      </c>
      <c r="H177" s="129"/>
    </row>
    <row r="178" spans="2:8" s="17" customFormat="1" ht="15" x14ac:dyDescent="0.35">
      <c r="B178" s="143" t="s">
        <v>1754</v>
      </c>
      <c r="D178" s="252">
        <v>0</v>
      </c>
      <c r="F178" s="161" t="s">
        <v>1214</v>
      </c>
      <c r="H178" s="129"/>
    </row>
    <row r="179" spans="2:8" s="17" customFormat="1" ht="15" x14ac:dyDescent="0.35">
      <c r="B179" s="127" t="s">
        <v>1616</v>
      </c>
      <c r="D179" s="252">
        <v>407000000000</v>
      </c>
      <c r="F179" s="161" t="s">
        <v>1214</v>
      </c>
      <c r="H179" s="129"/>
    </row>
    <row r="180" spans="2:8" s="17" customFormat="1" ht="15" x14ac:dyDescent="0.35">
      <c r="B180" s="127" t="s">
        <v>1617</v>
      </c>
      <c r="D180" s="252">
        <v>38571000000</v>
      </c>
      <c r="F180" s="161" t="s">
        <v>1214</v>
      </c>
      <c r="H180" s="129"/>
    </row>
    <row r="181" spans="2:8" s="17" customFormat="1" ht="15" x14ac:dyDescent="0.35">
      <c r="B181" s="127" t="s">
        <v>1618</v>
      </c>
      <c r="D181" s="252">
        <v>98900000000</v>
      </c>
      <c r="F181" s="161" t="s">
        <v>1214</v>
      </c>
      <c r="H181" s="129"/>
    </row>
    <row r="182" spans="2:8" s="17" customFormat="1" ht="15" x14ac:dyDescent="0.35">
      <c r="B182" s="127" t="s">
        <v>1619</v>
      </c>
      <c r="D182" s="252">
        <v>171190000000</v>
      </c>
      <c r="F182" s="161" t="s">
        <v>1214</v>
      </c>
      <c r="H182" s="129"/>
    </row>
    <row r="183" spans="2:8" s="17" customFormat="1" ht="15" x14ac:dyDescent="0.35">
      <c r="B183" s="127" t="s">
        <v>1620</v>
      </c>
      <c r="D183" s="252">
        <v>221352000000</v>
      </c>
      <c r="F183" s="161" t="s">
        <v>1214</v>
      </c>
      <c r="H183" s="129"/>
    </row>
    <row r="184" spans="2:8" s="17" customFormat="1" ht="15" x14ac:dyDescent="0.35">
      <c r="B184" s="127" t="s">
        <v>1928</v>
      </c>
      <c r="D184" s="252">
        <v>60096.112000000001</v>
      </c>
      <c r="F184" s="161" t="s">
        <v>1930</v>
      </c>
      <c r="H184" s="129"/>
    </row>
    <row r="185" spans="2:8" s="17" customFormat="1" ht="15" x14ac:dyDescent="0.35">
      <c r="B185" s="127" t="s">
        <v>1929</v>
      </c>
      <c r="D185" s="252">
        <v>6381.887999999999</v>
      </c>
      <c r="F185" s="161" t="s">
        <v>1930</v>
      </c>
      <c r="H185" s="129"/>
    </row>
    <row r="186" spans="2:8" s="17" customFormat="1" ht="15" x14ac:dyDescent="0.35">
      <c r="B186" s="127" t="s">
        <v>1621</v>
      </c>
      <c r="D186" s="252">
        <v>66478</v>
      </c>
      <c r="F186" s="161" t="s">
        <v>1930</v>
      </c>
      <c r="H186" s="129"/>
    </row>
    <row r="187" spans="2:8" s="17" customFormat="1" ht="15" x14ac:dyDescent="0.35">
      <c r="B187" s="127" t="s">
        <v>1622</v>
      </c>
      <c r="D187" s="252">
        <v>3165619.0476190476</v>
      </c>
      <c r="F187" s="161" t="s">
        <v>1930</v>
      </c>
      <c r="H187" s="129"/>
    </row>
    <row r="188" spans="2:8" s="17" customFormat="1" ht="15" x14ac:dyDescent="0.35">
      <c r="B188" s="127" t="s">
        <v>1633</v>
      </c>
      <c r="D188" s="248" t="s">
        <v>1583</v>
      </c>
      <c r="F188" s="161" t="s">
        <v>1199</v>
      </c>
      <c r="H188" s="129"/>
    </row>
    <row r="189" spans="2:8" s="17" customFormat="1" ht="15" x14ac:dyDescent="0.35">
      <c r="B189" s="141" t="s">
        <v>1634</v>
      </c>
      <c r="D189" s="248" t="s">
        <v>1583</v>
      </c>
      <c r="F189" s="162" t="s">
        <v>1199</v>
      </c>
      <c r="H189" s="132"/>
    </row>
    <row r="190" spans="2:8" s="17" customFormat="1" ht="15" x14ac:dyDescent="0.35">
      <c r="B190" s="26"/>
      <c r="D190" s="158"/>
      <c r="F190" s="26"/>
    </row>
    <row r="191" spans="2:8" s="17" customFormat="1" ht="15" x14ac:dyDescent="0.35">
      <c r="B191" s="124" t="s">
        <v>1945</v>
      </c>
      <c r="D191" s="125"/>
      <c r="F191" s="125"/>
      <c r="H191" s="126"/>
    </row>
    <row r="192" spans="2:8" s="17" customFormat="1" ht="15" x14ac:dyDescent="0.35">
      <c r="B192" s="127" t="s">
        <v>1517</v>
      </c>
      <c r="D192" s="128"/>
      <c r="F192" s="128"/>
      <c r="H192" s="129"/>
    </row>
    <row r="193" spans="1:8" s="17" customFormat="1" ht="30" x14ac:dyDescent="0.35">
      <c r="B193" s="144" t="s">
        <v>1942</v>
      </c>
      <c r="D193" s="161" t="s">
        <v>1664</v>
      </c>
      <c r="F193" s="162" t="s">
        <v>1980</v>
      </c>
      <c r="H193" s="129"/>
    </row>
    <row r="194" spans="1:8" s="17" customFormat="1" ht="45" x14ac:dyDescent="0.35">
      <c r="A194" s="133"/>
      <c r="B194" s="217" t="s">
        <v>1943</v>
      </c>
      <c r="C194" s="135"/>
      <c r="D194" s="161" t="s">
        <v>1582</v>
      </c>
      <c r="F194" s="161" t="s">
        <v>1981</v>
      </c>
      <c r="H194" s="129"/>
    </row>
    <row r="195" spans="1:8" s="17" customFormat="1" ht="30" x14ac:dyDescent="0.35">
      <c r="B195" s="145" t="s">
        <v>1944</v>
      </c>
      <c r="C195" s="135"/>
      <c r="D195" s="248" t="s">
        <v>1664</v>
      </c>
      <c r="F195" s="162" t="s">
        <v>1980</v>
      </c>
      <c r="H195" s="132"/>
    </row>
    <row r="196" spans="1:8" s="17" customFormat="1" ht="15.5" thickBot="1" x14ac:dyDescent="0.4">
      <c r="B196" s="159"/>
      <c r="C196" s="71"/>
      <c r="D196" s="160"/>
      <c r="E196" s="71"/>
      <c r="F196" s="159"/>
      <c r="G196" s="71"/>
      <c r="H196" s="71"/>
    </row>
    <row r="197" spans="1:8" s="17" customFormat="1" ht="15" x14ac:dyDescent="0.35">
      <c r="B197" s="26"/>
      <c r="D197" s="158"/>
      <c r="F197" s="26"/>
    </row>
    <row r="198" spans="1:8" s="17" customFormat="1" ht="15.5" thickBot="1" x14ac:dyDescent="0.4">
      <c r="B198" s="314" t="s">
        <v>1846</v>
      </c>
      <c r="C198" s="315"/>
      <c r="D198" s="315"/>
      <c r="E198" s="315"/>
      <c r="F198" s="315"/>
      <c r="G198" s="315"/>
      <c r="H198" s="315"/>
    </row>
    <row r="199" spans="1:8" s="17" customFormat="1" ht="15" x14ac:dyDescent="0.35">
      <c r="B199" s="316" t="s">
        <v>1865</v>
      </c>
      <c r="C199" s="317"/>
      <c r="D199" s="317"/>
      <c r="E199" s="317"/>
      <c r="F199" s="317"/>
      <c r="G199" s="317"/>
      <c r="H199" s="317"/>
    </row>
    <row r="200" spans="1:8" s="17" customFormat="1" ht="15.5" thickBot="1" x14ac:dyDescent="0.4">
      <c r="B200" s="222"/>
      <c r="C200" s="222"/>
      <c r="D200" s="222"/>
      <c r="E200" s="222"/>
      <c r="F200" s="222"/>
      <c r="G200" s="222"/>
      <c r="H200" s="222"/>
    </row>
    <row r="201" spans="1:8" s="17" customFormat="1" ht="15" x14ac:dyDescent="0.35">
      <c r="B201" s="304" t="s">
        <v>1845</v>
      </c>
      <c r="C201" s="304"/>
      <c r="D201" s="304"/>
      <c r="E201" s="304"/>
      <c r="F201" s="304"/>
      <c r="G201" s="304"/>
      <c r="H201" s="304"/>
    </row>
    <row r="202" spans="1:8" s="17" customFormat="1" ht="15.75" customHeight="1" x14ac:dyDescent="0.35">
      <c r="B202" s="293" t="s">
        <v>1866</v>
      </c>
      <c r="C202" s="293"/>
      <c r="D202" s="293"/>
      <c r="E202" s="293"/>
      <c r="F202" s="293"/>
      <c r="G202" s="293"/>
      <c r="H202" s="293"/>
    </row>
    <row r="203" spans="1:8" s="17" customFormat="1" ht="15" x14ac:dyDescent="0.35">
      <c r="B203" s="304" t="s">
        <v>1867</v>
      </c>
      <c r="C203" s="304"/>
      <c r="D203" s="304"/>
      <c r="E203" s="304"/>
      <c r="F203" s="304"/>
      <c r="G203" s="304"/>
      <c r="H203" s="304"/>
    </row>
    <row r="204" spans="1:8" s="17" customFormat="1" ht="15" x14ac:dyDescent="0.35">
      <c r="B204" s="26"/>
      <c r="D204" s="158"/>
      <c r="F204" s="26"/>
    </row>
    <row r="205" spans="1:8" s="17" customFormat="1" ht="15" x14ac:dyDescent="0.35">
      <c r="B205" s="26"/>
      <c r="D205" s="158"/>
      <c r="F205" s="26"/>
    </row>
    <row r="206" spans="1:8" s="17" customFormat="1" ht="15" x14ac:dyDescent="0.35">
      <c r="B206" s="26"/>
      <c r="D206" s="158"/>
      <c r="F206" s="26"/>
    </row>
    <row r="207" spans="1:8" s="17" customFormat="1" ht="15" x14ac:dyDescent="0.35"/>
    <row r="208" spans="1:8" ht="16" x14ac:dyDescent="0.35"/>
    <row r="209" ht="16" x14ac:dyDescent="0.35"/>
    <row r="210" ht="16" x14ac:dyDescent="0.35"/>
    <row r="211" ht="16" x14ac:dyDescent="0.35"/>
    <row r="212" ht="16" x14ac:dyDescent="0.35"/>
    <row r="213" ht="16" x14ac:dyDescent="0.35"/>
    <row r="214" ht="16" x14ac:dyDescent="0.35"/>
    <row r="215" ht="16" x14ac:dyDescent="0.35"/>
    <row r="216" ht="16" x14ac:dyDescent="0.35"/>
    <row r="217" ht="16" x14ac:dyDescent="0.35"/>
    <row r="218" ht="16" x14ac:dyDescent="0.35"/>
    <row r="219" ht="16" x14ac:dyDescent="0.35"/>
    <row r="220" ht="16" x14ac:dyDescent="0.35"/>
    <row r="221" ht="16" x14ac:dyDescent="0.35"/>
    <row r="222" ht="16" x14ac:dyDescent="0.35"/>
    <row r="223" ht="16" x14ac:dyDescent="0.35"/>
    <row r="224" ht="16" x14ac:dyDescent="0.35"/>
    <row r="225" ht="16" x14ac:dyDescent="0.35"/>
    <row r="226" ht="16" x14ac:dyDescent="0.35"/>
    <row r="227" ht="16" x14ac:dyDescent="0.35"/>
    <row r="228" ht="16" x14ac:dyDescent="0.35"/>
  </sheetData>
  <mergeCells count="12">
    <mergeCell ref="B203:H203"/>
    <mergeCell ref="B3:H3"/>
    <mergeCell ref="B4:H4"/>
    <mergeCell ref="B5:H5"/>
    <mergeCell ref="B6:H6"/>
    <mergeCell ref="B7:H7"/>
    <mergeCell ref="B8:H8"/>
    <mergeCell ref="B198:H198"/>
    <mergeCell ref="B199:H199"/>
    <mergeCell ref="B201:H201"/>
    <mergeCell ref="B202:H202"/>
    <mergeCell ref="B9:H9"/>
  </mergeCells>
  <dataValidations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94:D97 D69 D84:D91 D62:D65 D77 D71 D75"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4 F68 F70 F72 F76 F82 F84 F86 F94 F88 F90 F92 F96 F115 F62 F113 F111 F107:F109"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56:D158 D51:D53 D34:D36 D26:D30 D46:D47 D105 D56 D60:D61 D80:D81 D100:D101 D176 D120 D124 D128 D132 D192:D195 D147:D148 D164 D151 D139:D144 D161 D172 D39:D43 D19:D22 D167 D107:D109 D111:D116"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7" xr:uid="{7082261E-C7B1-4F74-81CF-A7794A2F9992}">
      <formula1>0</formula1>
    </dataValidation>
    <dataValidation type="textLength" allowBlank="1" showInputMessage="1" showErrorMessage="1" errorTitle="Please do not edit these cells" error="Please do not edit these cells" sqref="B135:B136 B138 B123:B125 B204:B206 B104 B119:B121 B127:B129 B131:B133 B99:B102 D102 D136"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3"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81"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80"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9"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7:D178"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2"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21 D125 D129 D133 D168:D169 D152:D153 D162:D163 D173 D165:D166"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6"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7"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21 F125 F129 F133 F152:F153 F168:F169 F173 F162:F163 F188:F189 F165:F166 F177:F183"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8:D189" xr:uid="{A5306A76-FE2C-4502-B8BF-64A53D2C1DA3}">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5 B66 B68 B70 B72 B74 B76 B94 B96 B62 B64 B86 B88 B90 B92 B82 B84 B113 B111 B107:B109" xr:uid="{8E4A7729-626F-4674-B975-3B334A3975DE}">
      <formula1>Commodities_list</formula1>
    </dataValidation>
    <dataValidation type="whole" allowBlank="1" showInputMessage="1" showErrorMessage="1" errorTitle="Please do not edit these cells" error="Please do not edit these cells" sqref="B160:B166 B139:B144 B146:B148 B150:B153 B155:B158 B171:B173 B191:B195" xr:uid="{286182BE-B58B-4B5D-8529-F453ED5F7915}">
      <formula1>10000</formula1>
      <formula2>50000</formula2>
    </dataValidation>
    <dataValidation type="whole" allowBlank="1" showInputMessage="1" showErrorMessage="1" errorTitle="Please do not edit these cells" error="Please do not edit these cells" sqref="B196:H197 B175:B189" xr:uid="{41BDBFD2-EE60-47A7-B7DF-916D7BB2FB21}">
      <formula1>4</formula1>
      <formula2>5</formula2>
    </dataValidation>
    <dataValidation allowBlank="1" showInputMessage="1" showErrorMessage="1" promptTitle="Name of the registry" prompt="Please input the name of the Beneficial Ownership Registry" sqref="D48" xr:uid="{34DF0C5C-F043-4F0B-9682-EB91AA889E66}"/>
    <dataValidation allowBlank="1" showInputMessage="1" showErrorMessage="1" promptTitle="Additional relevant files" prompt="If several files relevant to the report exist, please indicate as such here. If several, please copy this into several rows." sqref="D48" xr:uid="{6B653084-C5C3-44E2-8F41-71B3282E79F2}"/>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84:F187" xr:uid="{541820E9-9F26-4712-A681-25A67BF16B28}">
      <formula1>0</formula1>
    </dataValidation>
    <dataValidation allowBlank="1" showInputMessage="1" showErrorMessage="1" errorTitle="Please do not edit these cells" error="Please do not edit these cells" sqref="B167:B169" xr:uid="{07FE9B1E-D8D5-4CDF-B4C7-CACFEBEDBF5D}"/>
    <dataValidation type="whole" allowBlank="1" showInputMessage="1" showErrorMessage="1" errorTitle="Do not edit these cells" error="Please do not edit these cells" sqref="B200"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5"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84" xr:uid="{D06DCB01-0C0E-444C-9C6D-1307A8C5A77D}">
      <formula1>2</formula1>
    </dataValidation>
    <dataValidation type="whole" showInputMessage="1" showErrorMessage="1" sqref="A67:C67 A69:C69 A71:C71 A73:C73 A75:C75 B60:B61 A65:C65 A76:A81 A66 A68 A70 A72 A74 F159:F160 B170:C170 D170:D171 F170:F171 B174:C174 D174:D175 F23:F25 D23:D25 F32:F33 D32:D33 F37:F38 D37:D38 F44:F45 D44:D45 F49:F50 D49:D50 F54:F55 D54:D55 B63 D78:D79 F78:F79 B98:C98 D98:D99 F98:F99 B103:C103 F102:F104 B106:G106 B110:G110 F174:F175 G17:G105 B97 B118:C118 D118:D119 F118:F119 B122:C122 D122:D123 F122:F123 B126:C126 D126:D127 F126:F127 B130:C130 D130:D131 F130:F131 B134:C134 B137:C137 B145:C145 D145:D146 F145:F146 B149:C149 D149:D150 F149:F150 B154:C154 D154:D155 F154:F155 B159:C159 D159:D160 C66 C68 C70 C72 C74 C76:C97 C99:C102 C104:C105 H122 C119:C121 C123:C125 C127:C129 C131:C133 C135:C136 C138:C144 C146:C148 C150:C153 C155:C158 C160:C169 C171:C173 D17:D18 F17:F18 B116:B117 D103:D104 F134:F138 C111:C117 H149 H145 H137 H134 H130 H126 H98 H103 E107:E109 G107:G109 H118 C107:C109 I1:I16 H23 H78 E17:E105 F57:F59 D57:D59 C12:H16 A1:A64 C17:C64 B77:B81 B83 B85 B87 B89 B91 B93 B95 H174 H170 H159 H154 H57 H54 H49 H44 H37 H32 A191:A195 C191:C195 F190:F191 D190:D191 C175:C189 G111:G195 E111:E195 B190:C190 H190 B105 D134:D135 D137:D138 B10:H10 B11:F11 B12:B57 B1:H1 B114 B112"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58:H77 H79:H97 H99:H102 H104:H117 H119:H121 H123:H125 H127:H129 H131:H133 H135:H136 H138:H144 H146:H148 H150:H153 H155:H158 H160:H169 H171:H173 H175:H189 H191:H195"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79" r:id="rId8" location="r3-3" display="EITI Requirement 3.3" xr:uid="{00000000-0004-0000-0200-00000E000000}"/>
    <hyperlink ref="B99" r:id="rId9" location="r4-1" display="EITI Requirement 4.1" xr:uid="{00000000-0004-0000-0200-00000F000000}"/>
    <hyperlink ref="B104" r:id="rId10" location="r4-2" display="EITI Requirement 4.2" xr:uid="{00000000-0004-0000-0200-000010000000}"/>
    <hyperlink ref="B119" r:id="rId11" location="r4-3" display="EITI Requirement 4.3" xr:uid="{00000000-0004-0000-0200-000011000000}"/>
    <hyperlink ref="B123" r:id="rId12" location="r4-4" display="EITI Requirement 4.4" xr:uid="{00000000-0004-0000-0200-000012000000}"/>
    <hyperlink ref="B127" r:id="rId13" location="r4-5" display="EITI Requirement 4.5" xr:uid="{00000000-0004-0000-0200-000013000000}"/>
    <hyperlink ref="B131" r:id="rId14" location="r4-6" display="EITI Requirement 4.6" xr:uid="{00000000-0004-0000-0200-000014000000}"/>
    <hyperlink ref="B135" r:id="rId15" location="r4-8" display="EITI Requirement 4.8" xr:uid="{00000000-0004-0000-0200-000016000000}"/>
    <hyperlink ref="B138" r:id="rId16" location="r4-9" display="EITI Requirement 4.9" xr:uid="{00000000-0004-0000-0200-000017000000}"/>
    <hyperlink ref="B146" r:id="rId17" location="r5-1" display="EITI Requirement 5.1" xr:uid="{00000000-0004-0000-0200-000018000000}"/>
    <hyperlink ref="B150" r:id="rId18" location="r5-2" display="EITI Requirement 5.2" xr:uid="{00000000-0004-0000-0200-000019000000}"/>
    <hyperlink ref="B155" r:id="rId19" location="r5-3" display="EITI Requirement 5.3" xr:uid="{00000000-0004-0000-0200-00001A000000}"/>
    <hyperlink ref="B171" r:id="rId20" location="r6-2" display="EITI Requirement 6.2" xr:uid="{00000000-0004-0000-0200-00001B000000}"/>
    <hyperlink ref="B175" r:id="rId21" location="r6-3" display="EITI Requirement 6.3" xr:uid="{00000000-0004-0000-0200-00001C000000}"/>
    <hyperlink ref="B160" r:id="rId22" location="r6-1" display="EITI Requirement 6.1" xr:uid="{00000000-0004-0000-0200-000027000000}"/>
    <hyperlink ref="B33" r:id="rId23" location="r2-3" xr:uid="{37B4EDC1-B71E-4913-8AFB-F12611AEFFD5}"/>
    <hyperlink ref="B177" r:id="rId24" xr:uid="{C617A177-3D20-4FE6-A273-853EDEC861A7}"/>
    <hyperlink ref="B199:F199" r:id="rId25" display="Give us your feedback or report a conflict in the data! Write to us at  data@eiti.org" xr:uid="{3FA22EFF-FF94-4799-88A3-B6E47F7EA5DF}"/>
    <hyperlink ref="B198:F198" r:id="rId26" display="For the latest version of Summary data templates, see  https://eiti.org/summary-data-template" xr:uid="{81D1286E-131F-487C-851A-0A200B3AD468}"/>
    <hyperlink ref="B58" r:id="rId27" location="r3-2" display="EITI Requirement 3.2" xr:uid="{CE111D86-D62A-4947-9C13-FF9656A3A753}"/>
    <hyperlink ref="B191" r:id="rId28" location="r6-4" xr:uid="{96BFE352-3017-4C6C-A4DE-1CEBE3EDBC7A}"/>
    <hyperlink ref="F48" r:id="rId29" location="/html/About/2057" xr:uid="{D87569CC-8652-4B25-B946-B4452F1A02C4}"/>
    <hyperlink ref="F52" r:id="rId30" xr:uid="{D3CDBA1D-07B3-47B7-9DEF-09DE60FE8EED}"/>
    <hyperlink ref="F53" r:id="rId31" xr:uid="{5151186D-94AD-42F8-826A-529DBD7D9E25}"/>
  </hyperlinks>
  <pageMargins left="0.25" right="0.25" top="0.75" bottom="0.75" header="0.3" footer="0.3"/>
  <pageSetup paperSize="8" fitToHeight="0" orientation="landscape" horizontalDpi="2400" verticalDpi="2400" r:id="rId3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D204:D206</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F73 F75 F77 F83 F85 F87 F89 F91 F93 F95 F97 F114 F63 F112 F116:F117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5"/>
  <sheetViews>
    <sheetView showGridLines="0" tabSelected="1" topLeftCell="A9" zoomScale="85" zoomScaleNormal="85" workbookViewId="0">
      <selection activeCell="E16" sqref="E16"/>
    </sheetView>
  </sheetViews>
  <sheetFormatPr defaultColWidth="4" defaultRowHeight="24" customHeight="1" x14ac:dyDescent="0.35"/>
  <cols>
    <col min="1" max="1" width="4" style="17"/>
    <col min="2" max="2" width="48.81640625" style="17" customWidth="1"/>
    <col min="3" max="3" width="44.453125" style="17" customWidth="1"/>
    <col min="4" max="4" width="38.81640625" style="17" customWidth="1"/>
    <col min="5" max="5" width="23" style="17" customWidth="1"/>
    <col min="6" max="10" width="26.453125" style="17" customWidth="1"/>
    <col min="11" max="11" width="4" style="17" customWidth="1"/>
    <col min="12" max="12" width="11" style="17" bestFit="1" customWidth="1"/>
    <col min="13" max="33" width="4" style="17"/>
    <col min="34" max="34" width="12.1796875" style="17" bestFit="1" customWidth="1"/>
    <col min="35" max="16384" width="4" style="17"/>
  </cols>
  <sheetData>
    <row r="1" spans="2:12" ht="15" x14ac:dyDescent="0.35"/>
    <row r="2" spans="2:12" ht="15" x14ac:dyDescent="0.35">
      <c r="B2" s="305" t="s">
        <v>1906</v>
      </c>
      <c r="C2" s="305"/>
      <c r="D2" s="305"/>
      <c r="E2" s="305"/>
      <c r="F2" s="305"/>
      <c r="G2" s="305"/>
      <c r="H2" s="305"/>
      <c r="I2" s="305"/>
      <c r="J2" s="305"/>
    </row>
    <row r="3" spans="2:12" ht="22.5" x14ac:dyDescent="0.35">
      <c r="B3" s="306" t="s">
        <v>1644</v>
      </c>
      <c r="C3" s="306"/>
      <c r="D3" s="306"/>
      <c r="E3" s="306"/>
      <c r="F3" s="306"/>
      <c r="G3" s="306"/>
      <c r="H3" s="306"/>
      <c r="I3" s="306"/>
      <c r="J3" s="306"/>
    </row>
    <row r="4" spans="2:12" ht="15" x14ac:dyDescent="0.35">
      <c r="B4" s="308" t="s">
        <v>1907</v>
      </c>
      <c r="C4" s="308"/>
      <c r="D4" s="308"/>
      <c r="E4" s="308"/>
      <c r="F4" s="308"/>
      <c r="G4" s="308"/>
      <c r="H4" s="308"/>
      <c r="I4" s="308"/>
      <c r="J4" s="308"/>
    </row>
    <row r="5" spans="2:12" ht="15" x14ac:dyDescent="0.35">
      <c r="B5" s="308" t="s">
        <v>1908</v>
      </c>
      <c r="C5" s="308"/>
      <c r="D5" s="308"/>
      <c r="E5" s="308"/>
      <c r="F5" s="308"/>
      <c r="G5" s="308"/>
      <c r="H5" s="308"/>
      <c r="I5" s="308"/>
      <c r="J5" s="308"/>
    </row>
    <row r="6" spans="2:12" ht="15" x14ac:dyDescent="0.35">
      <c r="B6" s="308" t="s">
        <v>1909</v>
      </c>
      <c r="C6" s="308"/>
      <c r="D6" s="308"/>
      <c r="E6" s="308"/>
      <c r="F6" s="308"/>
      <c r="G6" s="308"/>
      <c r="H6" s="308"/>
      <c r="I6" s="308"/>
      <c r="J6" s="308"/>
    </row>
    <row r="7" spans="2:12" ht="15.65" customHeight="1" x14ac:dyDescent="0.35">
      <c r="B7" s="308" t="s">
        <v>1910</v>
      </c>
      <c r="C7" s="308"/>
      <c r="D7" s="308"/>
      <c r="E7" s="308"/>
      <c r="F7" s="308"/>
      <c r="G7" s="308"/>
      <c r="H7" s="308"/>
      <c r="I7" s="308"/>
      <c r="J7" s="308"/>
    </row>
    <row r="8" spans="2:12" ht="15" x14ac:dyDescent="0.4">
      <c r="B8" s="312" t="s">
        <v>1911</v>
      </c>
      <c r="C8" s="312"/>
      <c r="D8" s="312"/>
      <c r="E8" s="312"/>
      <c r="F8" s="312"/>
      <c r="G8" s="312"/>
      <c r="H8" s="312"/>
      <c r="I8" s="312"/>
      <c r="J8" s="312"/>
    </row>
    <row r="9" spans="2:12" ht="15" x14ac:dyDescent="0.35"/>
    <row r="10" spans="2:12" ht="22.5" x14ac:dyDescent="0.35">
      <c r="B10" s="320" t="s">
        <v>1639</v>
      </c>
      <c r="C10" s="320"/>
      <c r="D10" s="320"/>
      <c r="E10" s="320"/>
      <c r="F10" s="320"/>
      <c r="G10" s="320"/>
      <c r="H10" s="320"/>
      <c r="I10" s="320"/>
      <c r="J10" s="320"/>
    </row>
    <row r="11" spans="2:12" s="193" customFormat="1" ht="25.5" customHeight="1" x14ac:dyDescent="0.35">
      <c r="B11" s="321" t="s">
        <v>1632</v>
      </c>
      <c r="C11" s="321"/>
      <c r="D11" s="321"/>
      <c r="E11" s="321"/>
      <c r="F11" s="321"/>
      <c r="G11" s="321"/>
      <c r="H11" s="321"/>
      <c r="I11" s="321"/>
      <c r="J11" s="321"/>
    </row>
    <row r="12" spans="2:12" s="32" customFormat="1" ht="15" x14ac:dyDescent="0.35">
      <c r="B12" s="322"/>
      <c r="C12" s="322"/>
      <c r="D12" s="322"/>
      <c r="E12" s="322"/>
      <c r="F12" s="322"/>
      <c r="G12" s="322"/>
      <c r="H12" s="322"/>
      <c r="I12" s="322"/>
      <c r="J12" s="322"/>
    </row>
    <row r="13" spans="2:12" s="32" customFormat="1" ht="19" x14ac:dyDescent="0.35">
      <c r="B13" s="323" t="s">
        <v>1568</v>
      </c>
      <c r="C13" s="323"/>
      <c r="D13" s="323"/>
      <c r="E13" s="323"/>
      <c r="F13" s="323"/>
      <c r="G13" s="323"/>
      <c r="H13" s="323"/>
      <c r="I13" s="323"/>
      <c r="J13" s="323"/>
    </row>
    <row r="14" spans="2:12" s="32" customFormat="1" ht="15" x14ac:dyDescent="0.35">
      <c r="B14" s="164" t="s">
        <v>1569</v>
      </c>
      <c r="C14" s="164" t="s">
        <v>1835</v>
      </c>
      <c r="D14" s="17" t="s">
        <v>1570</v>
      </c>
      <c r="E14" s="17" t="s">
        <v>1674</v>
      </c>
      <c r="F14" s="165"/>
      <c r="G14" s="166"/>
    </row>
    <row r="15" spans="2:12" s="32" customFormat="1" ht="15" x14ac:dyDescent="0.35">
      <c r="B15" s="32" t="s">
        <v>2041</v>
      </c>
      <c r="C15" s="219" t="s">
        <v>1832</v>
      </c>
      <c r="D15" s="219"/>
      <c r="E15" s="218">
        <f>SUMIF(Government_revenues_table[Government entity],Government_agencies[[#This Row],[Full name of agency]],Government_revenues_table[Revenue value])</f>
        <v>36274075318.529999</v>
      </c>
      <c r="F15" s="166"/>
      <c r="G15" s="166"/>
    </row>
    <row r="16" spans="2:12" s="32" customFormat="1" ht="15" x14ac:dyDescent="0.35">
      <c r="B16" s="32" t="s">
        <v>2038</v>
      </c>
      <c r="C16" s="219" t="s">
        <v>1844</v>
      </c>
      <c r="D16" s="219"/>
      <c r="E16" s="218">
        <f>SUMIF(Government_revenues_table[Government entity],Government_agencies[[#This Row],[Full name of agency]],Government_revenues_table[Revenue value])</f>
        <v>0</v>
      </c>
      <c r="F16" s="166"/>
      <c r="G16" s="17"/>
      <c r="J16" s="165"/>
      <c r="K16" s="165"/>
      <c r="L16" s="165"/>
    </row>
    <row r="17" spans="2:12" s="32" customFormat="1" ht="15" x14ac:dyDescent="0.35">
      <c r="B17" s="32" t="s">
        <v>2042</v>
      </c>
      <c r="C17" s="32" t="s">
        <v>1834</v>
      </c>
      <c r="D17" s="219"/>
      <c r="E17" s="167">
        <f>SUMIF(Government_revenues_table[Government entity],Government_agencies[[#This Row],[Full name of agency]],Government_revenues_table[Revenue value])</f>
        <v>0</v>
      </c>
      <c r="F17" s="166"/>
      <c r="G17" s="17"/>
      <c r="J17" s="165"/>
      <c r="K17" s="165"/>
      <c r="L17" s="165"/>
    </row>
    <row r="18" spans="2:12" s="32" customFormat="1" ht="15" x14ac:dyDescent="0.35">
      <c r="B18" s="32" t="s">
        <v>2043</v>
      </c>
      <c r="C18" s="32" t="s">
        <v>1832</v>
      </c>
      <c r="D18" s="219"/>
      <c r="E18" s="167">
        <f>SUMIF(Government_revenues_table[Government entity],Government_agencies[[#This Row],[Full name of agency]],Government_revenues_table[Revenue value])</f>
        <v>60154669.899999999</v>
      </c>
      <c r="F18" s="166"/>
      <c r="G18" s="17"/>
      <c r="J18" s="165"/>
      <c r="K18" s="165"/>
      <c r="L18" s="165"/>
    </row>
    <row r="19" spans="2:12" s="32" customFormat="1" ht="15" x14ac:dyDescent="0.35">
      <c r="B19" s="32" t="s">
        <v>2044</v>
      </c>
      <c r="C19" s="32" t="s">
        <v>1832</v>
      </c>
      <c r="D19" s="219"/>
      <c r="E19" s="167">
        <f>SUMIF(Government_revenues_table[Government entity],Government_agencies[[#This Row],[Full name of agency]],Government_revenues_table[Revenue value])</f>
        <v>474000</v>
      </c>
      <c r="F19" s="166"/>
      <c r="G19" s="17"/>
      <c r="J19" s="165"/>
      <c r="K19" s="165"/>
      <c r="L19" s="165"/>
    </row>
    <row r="20" spans="2:12" s="32" customFormat="1" ht="15" x14ac:dyDescent="0.35">
      <c r="B20" s="32" t="s">
        <v>2045</v>
      </c>
      <c r="C20" s="32" t="s">
        <v>989</v>
      </c>
      <c r="D20" s="219"/>
      <c r="E20" s="167">
        <f>SUMIF(Government_revenues_table[Government entity],Government_agencies[[#This Row],[Full name of agency]],Government_revenues_table[Revenue value])</f>
        <v>324997</v>
      </c>
      <c r="F20" s="166"/>
      <c r="G20" s="17"/>
      <c r="J20" s="165"/>
      <c r="K20" s="165"/>
      <c r="L20" s="165"/>
    </row>
    <row r="21" spans="2:12" s="32" customFormat="1" ht="15" x14ac:dyDescent="0.35">
      <c r="B21" s="32" t="s">
        <v>2046</v>
      </c>
      <c r="C21" s="32" t="s">
        <v>1832</v>
      </c>
      <c r="D21" s="219"/>
      <c r="E21" s="218">
        <f>SUMIF(Government_revenues_table[Government entity],Government_agencies[[#This Row],[Full name of agency]],Government_revenues_table[Revenue value])</f>
        <v>4180918</v>
      </c>
      <c r="F21" s="166"/>
      <c r="G21" s="17"/>
      <c r="J21" s="166"/>
      <c r="K21" s="166"/>
      <c r="L21" s="166"/>
    </row>
    <row r="22" spans="2:12" s="32" customFormat="1" ht="15" x14ac:dyDescent="0.35">
      <c r="B22" s="32" t="s">
        <v>2047</v>
      </c>
      <c r="C22" s="32" t="s">
        <v>1844</v>
      </c>
      <c r="D22" s="219"/>
      <c r="E22" s="218">
        <f>SUMIF(Government_revenues_table[Government entity],Government_agencies[[#This Row],[Full name of agency]],Government_revenues_table[Revenue value])</f>
        <v>0</v>
      </c>
      <c r="J22" s="166"/>
      <c r="K22" s="166"/>
      <c r="L22" s="166"/>
    </row>
    <row r="23" spans="2:12" s="32" customFormat="1" ht="15" x14ac:dyDescent="0.35">
      <c r="B23" s="32" t="s">
        <v>2048</v>
      </c>
      <c r="C23" s="219" t="s">
        <v>1832</v>
      </c>
      <c r="D23" s="219"/>
      <c r="E23" s="218">
        <f>SUMIF(Government_revenues_table[Government entity],Government_agencies[[#This Row],[Full name of agency]],Government_revenues_table[Revenue value])</f>
        <v>0</v>
      </c>
      <c r="J23" s="166"/>
      <c r="K23" s="166"/>
      <c r="L23" s="166"/>
    </row>
    <row r="24" spans="2:12" s="32" customFormat="1" ht="15" x14ac:dyDescent="0.35">
      <c r="C24" s="17"/>
      <c r="D24" s="17"/>
      <c r="E24" s="218"/>
    </row>
    <row r="25" spans="2:12" s="32" customFormat="1" ht="15" x14ac:dyDescent="0.35">
      <c r="C25" s="17"/>
      <c r="D25" s="167"/>
    </row>
    <row r="26" spans="2:12" s="32" customFormat="1" ht="19" x14ac:dyDescent="0.35">
      <c r="B26" s="323" t="s">
        <v>1566</v>
      </c>
      <c r="C26" s="323"/>
      <c r="D26" s="323"/>
      <c r="E26" s="323"/>
      <c r="F26" s="323"/>
      <c r="G26" s="323"/>
      <c r="H26" s="323"/>
      <c r="I26" s="323"/>
      <c r="J26" s="323"/>
    </row>
    <row r="27" spans="2:12" s="32" customFormat="1" ht="15" x14ac:dyDescent="0.35">
      <c r="B27" s="324" t="s">
        <v>1636</v>
      </c>
      <c r="C27" s="325"/>
      <c r="D27" s="326"/>
      <c r="E27" s="165"/>
    </row>
    <row r="28" spans="2:12" s="32" customFormat="1" ht="15" x14ac:dyDescent="0.35">
      <c r="B28" s="169" t="s">
        <v>1657</v>
      </c>
      <c r="C28" s="170" t="s">
        <v>1626</v>
      </c>
      <c r="D28" s="171" t="s">
        <v>1627</v>
      </c>
    </row>
    <row r="29" spans="2:12" s="32" customFormat="1" ht="15" x14ac:dyDescent="0.35"/>
    <row r="30" spans="2:12" s="32" customFormat="1" ht="15" x14ac:dyDescent="0.35">
      <c r="B30" s="164" t="s">
        <v>1567</v>
      </c>
      <c r="C30" s="164" t="s">
        <v>1953</v>
      </c>
      <c r="D30" s="17" t="s">
        <v>1565</v>
      </c>
      <c r="E30" s="17" t="s">
        <v>1492</v>
      </c>
      <c r="F30" s="17" t="s">
        <v>1581</v>
      </c>
      <c r="G30" s="17" t="s">
        <v>1675</v>
      </c>
      <c r="H30" s="17" t="s">
        <v>1840</v>
      </c>
      <c r="I30" s="17" t="s">
        <v>1676</v>
      </c>
    </row>
    <row r="31" spans="2:12" s="32" customFormat="1" ht="15" x14ac:dyDescent="0.35">
      <c r="B31" s="219" t="s">
        <v>2003</v>
      </c>
      <c r="C31" s="219" t="s">
        <v>2004</v>
      </c>
      <c r="D31" s="219">
        <v>1001602517</v>
      </c>
      <c r="E31" s="219" t="s">
        <v>988</v>
      </c>
      <c r="F31" s="219" t="s">
        <v>2005</v>
      </c>
      <c r="G31" s="255" t="s">
        <v>2006</v>
      </c>
      <c r="H31" s="168"/>
      <c r="I31" s="167">
        <f>SUMIF(Table10[Company],Companies[[#This Row],[Full company name]],Table10[Revenue value])</f>
        <v>10858633654.110001</v>
      </c>
    </row>
    <row r="32" spans="2:12" ht="24" customHeight="1" x14ac:dyDescent="0.35">
      <c r="B32" s="219" t="s">
        <v>2007</v>
      </c>
      <c r="C32" s="219" t="s">
        <v>2004</v>
      </c>
      <c r="D32" s="219">
        <v>1001772785</v>
      </c>
      <c r="E32" s="219" t="s">
        <v>988</v>
      </c>
      <c r="F32" s="219" t="s">
        <v>2008</v>
      </c>
      <c r="G32" s="255" t="s">
        <v>2009</v>
      </c>
      <c r="H32" s="168"/>
    </row>
    <row r="33" spans="2:10" ht="24" customHeight="1" x14ac:dyDescent="0.35">
      <c r="B33" s="32" t="s">
        <v>2010</v>
      </c>
      <c r="C33" s="219" t="s">
        <v>2004</v>
      </c>
      <c r="D33" s="219">
        <v>1001828755</v>
      </c>
      <c r="E33" s="219" t="s">
        <v>988</v>
      </c>
      <c r="F33" s="219" t="s">
        <v>2011</v>
      </c>
      <c r="G33" s="255" t="s">
        <v>2012</v>
      </c>
      <c r="H33" s="168"/>
      <c r="I33" s="167">
        <f>SUMIF(Table10[Company],Companies[[#This Row],[Full company name]],Table10[Revenue value])</f>
        <v>5734056261.2599993</v>
      </c>
    </row>
    <row r="34" spans="2:10" ht="24" customHeight="1" x14ac:dyDescent="0.35">
      <c r="B34" s="32" t="s">
        <v>2013</v>
      </c>
      <c r="C34" s="219" t="s">
        <v>2004</v>
      </c>
      <c r="D34" s="219">
        <v>1001862964</v>
      </c>
      <c r="E34" s="219" t="s">
        <v>988</v>
      </c>
      <c r="F34" s="256" t="s">
        <v>2014</v>
      </c>
      <c r="G34" s="255" t="s">
        <v>2015</v>
      </c>
      <c r="H34" s="168"/>
      <c r="I34" s="167">
        <f>SUMIF(Table10[Company],Companies[[#This Row],[Full company name]],Table10[Revenue value])</f>
        <v>7427886145.1700001</v>
      </c>
    </row>
    <row r="35" spans="2:10" ht="24" customHeight="1" x14ac:dyDescent="0.35">
      <c r="B35" s="32" t="s">
        <v>2016</v>
      </c>
      <c r="C35" s="219" t="s">
        <v>2004</v>
      </c>
      <c r="D35" s="219">
        <v>1001656040</v>
      </c>
      <c r="E35" s="219" t="s">
        <v>988</v>
      </c>
      <c r="F35" s="219" t="s">
        <v>2017</v>
      </c>
      <c r="G35" s="255" t="s">
        <v>2015</v>
      </c>
      <c r="H35" s="168"/>
      <c r="I35" s="167">
        <f>SUMIF(Table10[Company],Companies[[#This Row],[Full company name]],Table10[Revenue value])</f>
        <v>1095792587.95</v>
      </c>
    </row>
    <row r="36" spans="2:10" ht="24" customHeight="1" x14ac:dyDescent="0.35">
      <c r="B36" s="32" t="s">
        <v>2018</v>
      </c>
      <c r="C36" s="219" t="s">
        <v>2004</v>
      </c>
      <c r="D36" s="219">
        <v>1001630233</v>
      </c>
      <c r="E36" s="219" t="s">
        <v>988</v>
      </c>
      <c r="F36" s="219" t="s">
        <v>2019</v>
      </c>
      <c r="G36" s="168"/>
      <c r="H36" s="168"/>
      <c r="I36" s="167">
        <f>SUMIF(Table10[Company],Companies[[#This Row],[Full company name]],Table10[Revenue value])</f>
        <v>421032028.11000001</v>
      </c>
    </row>
    <row r="37" spans="2:10" ht="24" customHeight="1" x14ac:dyDescent="0.35">
      <c r="B37" s="32" t="s">
        <v>2020</v>
      </c>
      <c r="C37" s="219" t="s">
        <v>2004</v>
      </c>
      <c r="D37" s="219">
        <v>1001831030</v>
      </c>
      <c r="E37" s="219" t="s">
        <v>988</v>
      </c>
      <c r="F37" s="219" t="s">
        <v>2019</v>
      </c>
      <c r="G37" s="168"/>
      <c r="H37" s="168"/>
      <c r="I37" s="167">
        <f>SUMIF(Table10[Company],Companies[[#This Row],[Full company name]],Table10[Revenue value])</f>
        <v>696421650.6500001</v>
      </c>
    </row>
    <row r="38" spans="2:10" ht="24" customHeight="1" x14ac:dyDescent="0.35">
      <c r="B38" s="32" t="s">
        <v>2021</v>
      </c>
      <c r="C38" s="219" t="s">
        <v>2004</v>
      </c>
      <c r="D38" s="219">
        <v>1001594184</v>
      </c>
      <c r="E38" s="219" t="s">
        <v>988</v>
      </c>
      <c r="F38" s="219" t="s">
        <v>2022</v>
      </c>
      <c r="G38" s="255" t="s">
        <v>2023</v>
      </c>
      <c r="H38" s="168"/>
      <c r="I38" s="167">
        <f>SUMIF(Table10[Company],Companies[[#This Row],[Full company name]],Table10[Revenue value])</f>
        <v>465874520.10999995</v>
      </c>
    </row>
    <row r="39" spans="2:10" ht="24" customHeight="1" x14ac:dyDescent="0.35">
      <c r="B39" s="32" t="s">
        <v>2024</v>
      </c>
      <c r="C39" s="219" t="s">
        <v>2004</v>
      </c>
      <c r="D39" s="219">
        <v>1001582192</v>
      </c>
      <c r="E39" s="219" t="s">
        <v>988</v>
      </c>
      <c r="F39" s="219" t="s">
        <v>2025</v>
      </c>
      <c r="G39" s="255" t="s">
        <v>2026</v>
      </c>
      <c r="H39" s="168"/>
      <c r="I39" s="167">
        <f>SUMIF(Table10[Company],Companies[[#This Row],[Full company name]],Table10[Revenue value])</f>
        <v>338541846.44999993</v>
      </c>
    </row>
    <row r="40" spans="2:10" ht="24" customHeight="1" x14ac:dyDescent="0.35">
      <c r="B40" s="32" t="s">
        <v>2027</v>
      </c>
      <c r="C40" s="219" t="s">
        <v>2004</v>
      </c>
      <c r="D40" s="219">
        <v>1001612576</v>
      </c>
      <c r="E40" s="219" t="s">
        <v>988</v>
      </c>
      <c r="F40" s="219" t="s">
        <v>2028</v>
      </c>
      <c r="G40" s="255" t="s">
        <v>2029</v>
      </c>
      <c r="H40" s="168"/>
      <c r="I40" s="167">
        <f>SUMIF(Table10[Company],Companies[[#This Row],[Full company name]],Table10[Revenue value])</f>
        <v>284407735.19999999</v>
      </c>
    </row>
    <row r="41" spans="2:10" ht="24" customHeight="1" x14ac:dyDescent="0.35">
      <c r="B41" s="32" t="s">
        <v>2097</v>
      </c>
      <c r="C41" s="219" t="s">
        <v>2004</v>
      </c>
      <c r="D41" s="219">
        <v>1001666382</v>
      </c>
      <c r="E41" s="219" t="s">
        <v>988</v>
      </c>
      <c r="F41" s="219" t="s">
        <v>2030</v>
      </c>
      <c r="G41" s="255" t="s">
        <v>2031</v>
      </c>
      <c r="H41" s="168"/>
      <c r="I41" s="167">
        <f>SUMIF(Table10[Company],Companies[[#This Row],[Full company name]],Table10[Revenue value])</f>
        <v>364550143.51999998</v>
      </c>
    </row>
    <row r="42" spans="2:10" s="32" customFormat="1" ht="15" x14ac:dyDescent="0.35">
      <c r="B42" s="32" t="s">
        <v>2032</v>
      </c>
      <c r="C42" s="219" t="s">
        <v>2004</v>
      </c>
      <c r="D42" s="219">
        <v>1001591709</v>
      </c>
      <c r="E42" s="219" t="s">
        <v>988</v>
      </c>
      <c r="F42" s="32" t="s">
        <v>2033</v>
      </c>
      <c r="G42" s="255" t="s">
        <v>2034</v>
      </c>
      <c r="H42" s="168"/>
      <c r="I42" s="167">
        <f>SUMIF(Table10[Company],Companies[[#This Row],[Full company name]],Table10[Revenue value])</f>
        <v>2369540098.3699999</v>
      </c>
    </row>
    <row r="43" spans="2:10" s="32" customFormat="1" ht="15" x14ac:dyDescent="0.35">
      <c r="B43" s="32" t="s">
        <v>2035</v>
      </c>
      <c r="C43" s="32" t="s">
        <v>2004</v>
      </c>
      <c r="D43" s="219"/>
      <c r="E43" s="32" t="s">
        <v>988</v>
      </c>
      <c r="F43" s="32" t="s">
        <v>2036</v>
      </c>
      <c r="G43" s="255" t="s">
        <v>2037</v>
      </c>
      <c r="H43" s="168"/>
      <c r="I43" s="167">
        <f>SUMIF(Table10[Company],Companies[[#This Row],[Full company name]],Table10[Revenue value])</f>
        <v>2305223119.8699999</v>
      </c>
    </row>
    <row r="44" spans="2:10" s="32" customFormat="1" ht="15" x14ac:dyDescent="0.35">
      <c r="B44" s="32" t="s">
        <v>2038</v>
      </c>
      <c r="C44" s="168" t="s">
        <v>2039</v>
      </c>
      <c r="D44" s="219">
        <v>1001761145</v>
      </c>
      <c r="E44" s="168" t="s">
        <v>988</v>
      </c>
      <c r="F44" s="168" t="s">
        <v>2040</v>
      </c>
      <c r="G44" s="255" t="s">
        <v>1977</v>
      </c>
      <c r="H44" s="168"/>
      <c r="I44" s="167">
        <f>SUMIF(Table10[Company],Companies[[#This Row],[Full company name]],Table10[Revenue value])</f>
        <v>1318117662.1199999</v>
      </c>
    </row>
    <row r="45" spans="2:10" s="32" customFormat="1" ht="15" x14ac:dyDescent="0.35">
      <c r="C45" s="17"/>
      <c r="F45" s="168"/>
      <c r="G45" s="168"/>
    </row>
    <row r="46" spans="2:10" s="32" customFormat="1" ht="19" x14ac:dyDescent="0.35">
      <c r="B46" s="323" t="s">
        <v>1623</v>
      </c>
      <c r="C46" s="323"/>
      <c r="D46" s="323"/>
      <c r="E46" s="323"/>
      <c r="F46" s="323"/>
      <c r="G46" s="323"/>
      <c r="H46" s="323"/>
      <c r="I46" s="323"/>
      <c r="J46" s="323"/>
    </row>
    <row r="47" spans="2:10" s="32" customFormat="1" ht="15" x14ac:dyDescent="0.4">
      <c r="B47" s="164" t="s">
        <v>1624</v>
      </c>
      <c r="C47" s="38" t="s">
        <v>1625</v>
      </c>
      <c r="D47" s="38" t="s">
        <v>1663</v>
      </c>
      <c r="E47" s="38" t="s">
        <v>1758</v>
      </c>
      <c r="F47" s="17" t="s">
        <v>1501</v>
      </c>
      <c r="G47" s="17" t="s">
        <v>1628</v>
      </c>
      <c r="H47" s="17" t="s">
        <v>1680</v>
      </c>
      <c r="I47" s="17" t="s">
        <v>1629</v>
      </c>
      <c r="J47" s="17" t="s">
        <v>1006</v>
      </c>
    </row>
    <row r="48" spans="2:10" s="32" customFormat="1" ht="15" x14ac:dyDescent="0.4">
      <c r="B48" s="257" t="s">
        <v>2049</v>
      </c>
      <c r="C48" s="257" t="str">
        <f t="shared" ref="C48:C49" si="0">"7057-HQ-LML "</f>
        <v xml:space="preserve">7057-HQ-LML </v>
      </c>
      <c r="D48" s="257" t="s">
        <v>2050</v>
      </c>
      <c r="E48" s="258" t="s">
        <v>1770</v>
      </c>
      <c r="F48" s="231" t="s">
        <v>1503</v>
      </c>
      <c r="G48" s="32">
        <v>201185</v>
      </c>
      <c r="H48" s="32" t="s">
        <v>2096</v>
      </c>
      <c r="I48" s="274">
        <v>1861570000</v>
      </c>
      <c r="J48" s="32" t="s">
        <v>1199</v>
      </c>
    </row>
    <row r="49" spans="2:12" s="32" customFormat="1" ht="15" x14ac:dyDescent="0.4">
      <c r="B49" s="257" t="s">
        <v>2049</v>
      </c>
      <c r="C49" s="259" t="str">
        <f t="shared" si="0"/>
        <v xml:space="preserve">7057-HQ-LML </v>
      </c>
      <c r="D49" s="257" t="s">
        <v>2050</v>
      </c>
      <c r="E49" s="32" t="s">
        <v>1776</v>
      </c>
      <c r="F49" s="231" t="s">
        <v>1503</v>
      </c>
      <c r="G49" s="32">
        <v>3485</v>
      </c>
      <c r="H49" s="32" t="s">
        <v>1430</v>
      </c>
      <c r="I49" s="274">
        <v>221870000</v>
      </c>
      <c r="J49" s="32" t="s">
        <v>1199</v>
      </c>
    </row>
    <row r="50" spans="2:12" s="32" customFormat="1" ht="75" x14ac:dyDescent="0.35">
      <c r="B50" s="219" t="s">
        <v>2051</v>
      </c>
      <c r="C50" s="259" t="s">
        <v>2052</v>
      </c>
      <c r="D50" s="219" t="s">
        <v>2053</v>
      </c>
      <c r="E50" s="257" t="s">
        <v>1770</v>
      </c>
      <c r="F50" s="257" t="s">
        <v>1503</v>
      </c>
      <c r="G50" s="32">
        <v>232687</v>
      </c>
      <c r="H50" s="32" t="s">
        <v>2096</v>
      </c>
      <c r="I50" s="274">
        <v>2153050000</v>
      </c>
      <c r="J50" s="32" t="s">
        <v>1199</v>
      </c>
    </row>
    <row r="51" spans="2:12" s="32" customFormat="1" ht="90" x14ac:dyDescent="0.35">
      <c r="B51" s="219" t="s">
        <v>2054</v>
      </c>
      <c r="C51" s="259" t="s">
        <v>2055</v>
      </c>
      <c r="D51" s="219" t="s">
        <v>2056</v>
      </c>
      <c r="E51" s="257" t="s">
        <v>1770</v>
      </c>
      <c r="F51" s="257" t="s">
        <v>1503</v>
      </c>
      <c r="G51" s="32">
        <v>108790</v>
      </c>
      <c r="H51" s="32" t="s">
        <v>2096</v>
      </c>
      <c r="I51" s="274">
        <v>1006630000</v>
      </c>
      <c r="J51" s="32" t="s">
        <v>1199</v>
      </c>
    </row>
    <row r="52" spans="2:12" s="32" customFormat="1" ht="105" x14ac:dyDescent="0.35">
      <c r="B52" s="219" t="s">
        <v>2057</v>
      </c>
      <c r="C52" s="259" t="s">
        <v>2058</v>
      </c>
      <c r="D52" s="219" t="s">
        <v>2059</v>
      </c>
      <c r="E52" s="257" t="s">
        <v>1770</v>
      </c>
      <c r="F52" s="257" t="s">
        <v>1503</v>
      </c>
      <c r="G52" s="32">
        <v>58947</v>
      </c>
      <c r="H52" s="32" t="s">
        <v>2096</v>
      </c>
      <c r="I52" s="274">
        <v>545440000</v>
      </c>
      <c r="J52" s="32" t="s">
        <v>1199</v>
      </c>
      <c r="L52" s="352"/>
    </row>
    <row r="53" spans="2:12" s="32" customFormat="1" ht="105" x14ac:dyDescent="0.4">
      <c r="B53" s="219" t="s">
        <v>2060</v>
      </c>
      <c r="C53" s="259" t="s">
        <v>2061</v>
      </c>
      <c r="D53" s="219" t="s">
        <v>2060</v>
      </c>
      <c r="E53" s="32" t="s">
        <v>1770</v>
      </c>
      <c r="F53" s="231" t="s">
        <v>1503</v>
      </c>
      <c r="G53" s="32">
        <v>57784</v>
      </c>
      <c r="H53" s="32" t="s">
        <v>2096</v>
      </c>
      <c r="I53" s="274">
        <v>534680000</v>
      </c>
      <c r="J53" s="32" t="s">
        <v>1199</v>
      </c>
      <c r="L53" s="352"/>
    </row>
    <row r="54" spans="2:12" s="32" customFormat="1" ht="15" x14ac:dyDescent="0.4">
      <c r="B54" s="219" t="s">
        <v>2035</v>
      </c>
      <c r="C54" s="259" t="s">
        <v>2062</v>
      </c>
      <c r="D54" s="219" t="s">
        <v>2035</v>
      </c>
      <c r="E54" s="32" t="s">
        <v>1770</v>
      </c>
      <c r="F54" s="231" t="s">
        <v>1503</v>
      </c>
      <c r="G54" s="32">
        <v>62346</v>
      </c>
      <c r="H54" s="32" t="s">
        <v>2096</v>
      </c>
      <c r="I54" s="274">
        <v>576890000</v>
      </c>
      <c r="J54" s="32" t="s">
        <v>1199</v>
      </c>
    </row>
    <row r="55" spans="2:12" s="32" customFormat="1" ht="30" x14ac:dyDescent="0.35">
      <c r="B55" s="219" t="s">
        <v>2063</v>
      </c>
      <c r="C55" s="259" t="s">
        <v>2064</v>
      </c>
      <c r="D55" s="219" t="s">
        <v>2065</v>
      </c>
      <c r="E55" s="32" t="s">
        <v>1770</v>
      </c>
      <c r="F55" s="257" t="s">
        <v>1503</v>
      </c>
      <c r="G55" s="32">
        <v>45312</v>
      </c>
      <c r="H55" s="32" t="s">
        <v>2096</v>
      </c>
      <c r="I55" s="274">
        <v>419270000</v>
      </c>
      <c r="J55" s="32" t="s">
        <v>1199</v>
      </c>
    </row>
    <row r="56" spans="2:12" ht="15" x14ac:dyDescent="0.4">
      <c r="B56" s="219" t="s">
        <v>2066</v>
      </c>
      <c r="C56" s="259" t="s">
        <v>2067</v>
      </c>
      <c r="D56" s="219" t="s">
        <v>2024</v>
      </c>
      <c r="E56" s="32" t="s">
        <v>1770</v>
      </c>
      <c r="F56" s="231" t="s">
        <v>1503</v>
      </c>
      <c r="G56" s="17">
        <v>18373</v>
      </c>
      <c r="H56" s="32" t="s">
        <v>2096</v>
      </c>
      <c r="I56" s="275">
        <v>170000000</v>
      </c>
      <c r="J56" s="32" t="s">
        <v>1199</v>
      </c>
    </row>
    <row r="57" spans="2:12" ht="45" x14ac:dyDescent="0.35">
      <c r="B57" s="260" t="s">
        <v>2068</v>
      </c>
      <c r="C57" s="261" t="s">
        <v>2069</v>
      </c>
      <c r="D57" s="260" t="s">
        <v>2068</v>
      </c>
      <c r="E57" s="32" t="s">
        <v>1770</v>
      </c>
      <c r="F57" s="257" t="s">
        <v>1503</v>
      </c>
      <c r="G57" s="17">
        <v>15267</v>
      </c>
      <c r="H57" s="32" t="s">
        <v>2096</v>
      </c>
      <c r="I57" s="275">
        <v>141270000</v>
      </c>
      <c r="J57" s="32" t="s">
        <v>1199</v>
      </c>
    </row>
    <row r="58" spans="2:12" ht="90" x14ac:dyDescent="0.35">
      <c r="B58" s="26" t="s">
        <v>2070</v>
      </c>
      <c r="C58" s="259" t="s">
        <v>2071</v>
      </c>
      <c r="D58" s="26" t="s">
        <v>2072</v>
      </c>
      <c r="E58" s="32" t="s">
        <v>1770</v>
      </c>
      <c r="F58" s="257" t="s">
        <v>1503</v>
      </c>
      <c r="G58" s="17">
        <v>3050</v>
      </c>
      <c r="H58" s="32" t="s">
        <v>2096</v>
      </c>
      <c r="I58" s="275">
        <v>28220000</v>
      </c>
      <c r="J58" s="32" t="s">
        <v>1199</v>
      </c>
    </row>
    <row r="59" spans="2:12" s="32" customFormat="1" ht="15.5" thickBot="1" x14ac:dyDescent="0.4">
      <c r="B59" s="106"/>
      <c r="C59" s="77"/>
      <c r="D59" s="78"/>
      <c r="E59" s="77"/>
      <c r="F59" s="88"/>
      <c r="G59" s="88"/>
      <c r="H59" s="88"/>
      <c r="I59" s="276"/>
      <c r="J59" s="88"/>
    </row>
    <row r="60" spans="2:12" ht="15" x14ac:dyDescent="0.35">
      <c r="B60" s="26"/>
      <c r="C60" s="26"/>
      <c r="D60" s="26"/>
      <c r="E60" s="26"/>
    </row>
    <row r="61" spans="2:12" s="32" customFormat="1" ht="15.5" thickBot="1" x14ac:dyDescent="0.4">
      <c r="B61" s="314" t="s">
        <v>1846</v>
      </c>
      <c r="C61" s="315"/>
      <c r="D61" s="315"/>
      <c r="E61" s="315"/>
      <c r="F61" s="315"/>
      <c r="G61" s="315"/>
      <c r="H61" s="315"/>
      <c r="I61" s="315"/>
      <c r="J61" s="315"/>
    </row>
    <row r="62" spans="2:12" s="32" customFormat="1" ht="15" x14ac:dyDescent="0.35">
      <c r="B62" s="316" t="s">
        <v>1865</v>
      </c>
      <c r="C62" s="317"/>
      <c r="D62" s="317"/>
      <c r="E62" s="317"/>
      <c r="F62" s="317"/>
      <c r="G62" s="317"/>
      <c r="H62" s="317"/>
      <c r="I62" s="317"/>
      <c r="J62" s="317"/>
    </row>
    <row r="63" spans="2:12" ht="15.5" thickBot="1" x14ac:dyDescent="0.4">
      <c r="B63" s="26"/>
      <c r="C63" s="26"/>
      <c r="D63" s="26"/>
      <c r="E63" s="26"/>
    </row>
    <row r="64" spans="2:12" ht="15" x14ac:dyDescent="0.35">
      <c r="B64" s="311" t="s">
        <v>1845</v>
      </c>
      <c r="C64" s="311"/>
      <c r="D64" s="311"/>
      <c r="E64" s="311"/>
      <c r="F64" s="311"/>
      <c r="G64" s="311"/>
      <c r="H64" s="311"/>
      <c r="I64" s="311"/>
      <c r="J64" s="311"/>
    </row>
    <row r="65" spans="2:10" ht="16.5" customHeight="1" x14ac:dyDescent="0.35">
      <c r="B65" s="293" t="s">
        <v>1866</v>
      </c>
      <c r="C65" s="293"/>
      <c r="D65" s="293"/>
      <c r="E65" s="293"/>
      <c r="F65" s="293"/>
      <c r="G65" s="293"/>
      <c r="H65" s="293"/>
      <c r="I65" s="293"/>
      <c r="J65" s="293"/>
    </row>
    <row r="66" spans="2:10" ht="15" x14ac:dyDescent="0.35">
      <c r="B66" s="304" t="s">
        <v>1867</v>
      </c>
      <c r="C66" s="304"/>
      <c r="D66" s="304"/>
      <c r="E66" s="304"/>
      <c r="F66" s="304"/>
      <c r="G66" s="304"/>
      <c r="H66" s="304"/>
      <c r="I66" s="304"/>
      <c r="J66" s="304"/>
    </row>
    <row r="67" spans="2:10" ht="15" x14ac:dyDescent="0.35">
      <c r="B67" s="319"/>
      <c r="C67" s="319"/>
      <c r="D67" s="319"/>
      <c r="E67" s="319"/>
      <c r="F67" s="319"/>
      <c r="G67" s="319"/>
      <c r="H67" s="319"/>
      <c r="I67" s="319"/>
      <c r="J67" s="319"/>
    </row>
    <row r="68" spans="2:10" ht="15" x14ac:dyDescent="0.35"/>
    <row r="69" spans="2:10" ht="15" x14ac:dyDescent="0.35"/>
    <row r="70" spans="2:10" ht="15" x14ac:dyDescent="0.35"/>
    <row r="71" spans="2:10" ht="15" x14ac:dyDescent="0.35"/>
    <row r="72" spans="2:10" s="32" customFormat="1" ht="15" x14ac:dyDescent="0.35">
      <c r="B72" s="17"/>
      <c r="C72" s="17"/>
      <c r="D72" s="17"/>
      <c r="E72" s="17"/>
    </row>
    <row r="73" spans="2:10" ht="15" x14ac:dyDescent="0.35"/>
    <row r="74" spans="2:10" ht="15" x14ac:dyDescent="0.35"/>
    <row r="75" spans="2:10" ht="15" x14ac:dyDescent="0.35"/>
    <row r="76" spans="2:10" ht="15" x14ac:dyDescent="0.35"/>
    <row r="77" spans="2:10" ht="15" x14ac:dyDescent="0.35"/>
    <row r="78" spans="2:10" ht="15" x14ac:dyDescent="0.35"/>
    <row r="79" spans="2:10" ht="15" x14ac:dyDescent="0.35"/>
    <row r="80" spans="2:10" ht="15" customHeight="1" x14ac:dyDescent="0.35"/>
    <row r="81" ht="15" customHeight="1" x14ac:dyDescent="0.35"/>
    <row r="82" ht="15" x14ac:dyDescent="0.35"/>
    <row r="83" ht="15" x14ac:dyDescent="0.35"/>
    <row r="84" ht="18.75" customHeight="1" x14ac:dyDescent="0.35"/>
    <row r="85" ht="15" x14ac:dyDescent="0.35"/>
    <row r="86" ht="15" x14ac:dyDescent="0.35"/>
    <row r="87" ht="15" x14ac:dyDescent="0.35"/>
    <row r="88" ht="15" x14ac:dyDescent="0.35"/>
    <row r="89" ht="15" x14ac:dyDescent="0.35"/>
    <row r="90" ht="15" x14ac:dyDescent="0.35"/>
    <row r="91" ht="15" x14ac:dyDescent="0.35"/>
    <row r="92" ht="15" x14ac:dyDescent="0.35"/>
    <row r="93" ht="15" x14ac:dyDescent="0.35"/>
    <row r="94" ht="15" x14ac:dyDescent="0.35"/>
    <row r="95" ht="15" x14ac:dyDescent="0.35"/>
    <row r="96" ht="15" x14ac:dyDescent="0.35"/>
    <row r="97" ht="15" x14ac:dyDescent="0.35"/>
    <row r="98" ht="15" x14ac:dyDescent="0.35"/>
    <row r="99" ht="15" x14ac:dyDescent="0.35"/>
    <row r="100" ht="15" x14ac:dyDescent="0.35"/>
    <row r="101" ht="15" x14ac:dyDescent="0.35"/>
    <row r="102" ht="15" x14ac:dyDescent="0.35"/>
    <row r="103" ht="15" x14ac:dyDescent="0.35"/>
    <row r="104" ht="15" x14ac:dyDescent="0.35"/>
    <row r="105" ht="15" x14ac:dyDescent="0.35"/>
  </sheetData>
  <mergeCells count="20">
    <mergeCell ref="B66:J66"/>
    <mergeCell ref="B67:J67"/>
    <mergeCell ref="B7:J7"/>
    <mergeCell ref="B8:J8"/>
    <mergeCell ref="B10:J10"/>
    <mergeCell ref="B11:J11"/>
    <mergeCell ref="B12:J12"/>
    <mergeCell ref="B46:J46"/>
    <mergeCell ref="B61:J61"/>
    <mergeCell ref="B62:J62"/>
    <mergeCell ref="B13:J13"/>
    <mergeCell ref="B26:J26"/>
    <mergeCell ref="B27:D27"/>
    <mergeCell ref="B64:J64"/>
    <mergeCell ref="B65:J65"/>
    <mergeCell ref="B2:J2"/>
    <mergeCell ref="B3:J3"/>
    <mergeCell ref="B4:J4"/>
    <mergeCell ref="B5:J5"/>
    <mergeCell ref="B6:J6"/>
  </mergeCells>
  <dataValidations count="25">
    <dataValidation allowBlank="1" showInputMessage="1" showErrorMessage="1" promptTitle="Project name" prompt="Input project name here._x000a__x000a_Please refrain from using acronyms, and input complete name." sqref="D50:D56 B50:B56 D58 B58" xr:uid="{F99FE9B0-5192-4241-983B-FDB53885E318}"/>
    <dataValidation allowBlank="1" showInputMessage="1" showErrorMessage="1" promptTitle="Name of identifier" prompt="Please input name of identifier, such as &quot;Taxpayer Identification Number&quot; or similar." sqref="B28" xr:uid="{412124B2-A34B-47AD-A7F2-2DA2FD26EE6D}"/>
    <dataValidation allowBlank="1" showInputMessage="1" showErrorMessage="1" promptTitle="Name of register" prompt="Please input name of register or agency" sqref="C28" xr:uid="{2DCD63E0-4119-4A73-AC8A-488AF5C36CD2}"/>
    <dataValidation allowBlank="1" showInputMessage="1" showErrorMessage="1" promptTitle="Registry URL" prompt="Please insert direct URL to the registry or agency" sqref="D28" xr:uid="{A7D4AC68-A245-49BE-B706-C7C76BB5669E}"/>
    <dataValidation allowBlank="1" showInputMessage="1" showErrorMessage="1" promptTitle="Affiliated Companies" prompt="Please insert the relevant companies affiliated to the project here, separated by commas." sqref="B48:B49 B57 D48:D49 D57" xr:uid="{E12F2734-F1F8-415D-942B-52F213FABA12}"/>
    <dataValidation type="textLength" allowBlank="1" showInputMessage="1" showErrorMessage="1" errorTitle="Please do not edit these cells" error="Please do not edit these cells" sqref="B28 C27:D27" xr:uid="{81EFF6B9-0948-4ED1-9FAA-6EA0DE53E4C0}">
      <formula1>10000</formula1>
      <formula2>50000</formula2>
    </dataValidation>
    <dataValidation allowBlank="1" showInputMessage="1" showErrorMessage="1" promptTitle="Identification" prompt="Please input identification number for the reporting government entity, if applicable." sqref="D15:D24" xr:uid="{8310B678-8255-46C8-AF1B-93E3C1B16E87}"/>
    <dataValidation type="list" allowBlank="1" showInputMessage="1" showErrorMessage="1" promptTitle="Government agency type" prompt="Choose type of government agency from the drop-down list._x000a_Please refrain from using custom types if possible." sqref="C15:C24"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4" xr:uid="{125DD936-3706-43C4-A261-DA623EB281A6}"/>
    <dataValidation type="textLength" allowBlank="1" showInputMessage="1" showErrorMessage="1" sqref="A1:K13 A25:L27 F14:K24 E28:K29 A29:D29 A28 B45:K46 A47:K47 A14:E14 B59:J63 B67:J67 A30:K30 J31:K31 J42:K44 A31 A42:A46 A48:A67 K48:K67"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4" xr:uid="{E7078589-660C-4DA2-9592-E8A92A55EA9A}">
      <formula1>999999</formula1>
      <formula2>9999999</formula2>
    </dataValidation>
    <dataValidation type="textLength" allowBlank="1" showInputMessage="1" showErrorMessage="1" errorTitle="Do not edit these cells" error="Please do not edit these cells" sqref="B64:J66" xr:uid="{BAF144F0-3731-4BBB-961A-1F8765C0F270}">
      <formula1>9999999</formula1>
      <formula2>99999999</formula2>
    </dataValidation>
    <dataValidation type="list" allowBlank="1" showInputMessage="1" showErrorMessage="1" promptTitle="Please select Sector" prompt="Please select the relevant sector of the company from the list" sqref="E31:E44" xr:uid="{868FFED3-1B0C-4918-8778-E1FA1953F99F}">
      <formula1>Sector_list</formula1>
    </dataValidation>
    <dataValidation allowBlank="1" showInputMessage="1" showErrorMessage="1" promptTitle="Company name" prompt="Input company name here._x000a__x000a_Please refrain from using acronyms, and input complete name." sqref="B31:B44" xr:uid="{C350F0E4-4E62-4F30-B87E-F27D6B9371A9}"/>
    <dataValidation allowBlank="1" showInputMessage="1" showErrorMessage="1" promptTitle="Identification #" prompt="Please input unique identification number, such as TIN, organisational number or similar" sqref="D31:D44" xr:uid="{4120235B-D2FD-4BFD-ABFB-C2C2C7807A6F}"/>
    <dataValidation allowBlank="1" showInputMessage="1" showErrorMessage="1" promptTitle="Please insert commodities" prompt="Please insert the relevant commodities of the company here, separated by commas." sqref="F31:F44" xr:uid="{6A44821C-9A13-4D03-9DBE-3FE545535EDF}"/>
    <dataValidation errorStyle="warning" allowBlank="1" showInputMessage="1" showErrorMessage="1" errorTitle="URL " error="Please input a link in these cells" sqref="G31:H44" xr:uid="{900097FA-9B5D-417A-9DC5-30D28C0778EB}"/>
    <dataValidation type="whole" allowBlank="1" showInputMessage="1" showErrorMessage="1" errorTitle="Do not edit - based on part 5" error="These cells will be filled automatically" promptTitle="Do not edit - based on part 5" prompt=" " sqref="I31 I42:I44" xr:uid="{56FC6F82-9F1C-496E-9C14-F149EB40B8A6}">
      <formula1>1</formula1>
      <formula2>2</formula2>
    </dataValidation>
    <dataValidation type="list" allowBlank="1" showInputMessage="1" showErrorMessage="1" sqref="C31:C44" xr:uid="{F0416102-0ADD-49AA-89C3-81F8E6280814}">
      <formula1>"&lt; Company type &gt;,State-owned enterprises &amp; public corporations,Private"</formula1>
    </dataValidation>
    <dataValidation allowBlank="1" showInputMessage="1" showErrorMessage="1" promptTitle="Reference number" prompt="Please input the reference number of the legal agreement: contract, licence, lease, concession..." sqref="C48:C58"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9" xr:uid="{8671A7B4-FBEE-40B4-83E1-8302DA427313}">
      <formula1>"&lt;Select unit&gt;,Sm3,Sm3 o.e.,Barrels,Tonnes,oz,carats,Scf"</formula1>
    </dataValidation>
    <dataValidation type="list" allowBlank="1" showInputMessage="1" showErrorMessage="1" sqref="F48:F58"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8:E58"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48:G58"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8:I58" xr:uid="{83119F12-BEE5-4AB0-AD82-3D216DB6144F}">
      <formula1>0</formula1>
      <formula2>1000000000000000</formula2>
    </dataValidation>
  </dataValidations>
  <hyperlinks>
    <hyperlink ref="B8" r:id="rId1" xr:uid="{DD07F9BC-AC8A-4A9E-9450-3D0391EB0CA7}"/>
    <hyperlink ref="B62:F62" r:id="rId2" display="Give us your feedback or report a conflict in the data! Write to us at  data@eiti.org" xr:uid="{7DD6EEF9-F2B1-490B-AA9F-CD09A5BE123B}"/>
    <hyperlink ref="B61:F61" r:id="rId3" display="For the latest version of Summary data templates, see  https://eiti.org/summary-data-template" xr:uid="{3F13EEFE-7DC6-4094-8E58-281FFE9ACE0E}"/>
    <hyperlink ref="G31" r:id="rId4" location="module-operation--kansanshi" xr:uid="{CB6E7F12-1CEA-4D57-9185-47CF8BFEB53F}"/>
    <hyperlink ref="G32" r:id="rId5" xr:uid="{D0928409-22DD-44AD-9939-E056BA0D6560}"/>
    <hyperlink ref="G33" r:id="rId6" xr:uid="{4526900A-D451-4103-8EEF-B3B9D7ACF769}"/>
    <hyperlink ref="G34" r:id="rId7" xr:uid="{F5F46CB3-C33B-491C-B76A-40F827DDCA0D}"/>
    <hyperlink ref="G35" r:id="rId8" xr:uid="{FD17549A-492A-4045-A9E3-8C6319F3DB21}"/>
    <hyperlink ref="G38" r:id="rId9" xr:uid="{A6DB4FD1-52B9-4F89-B723-50D40FC01CD6}"/>
    <hyperlink ref="G44" r:id="rId10" xr:uid="{536A8124-0544-47B7-8CA6-4197663F226F}"/>
    <hyperlink ref="G43" r:id="rId11" xr:uid="{399ECA33-9967-4A24-AF48-BC8DDED98ADE}"/>
    <hyperlink ref="G39" r:id="rId12" xr:uid="{260F01EC-BA2E-48BE-86F7-FADF01828E74}"/>
    <hyperlink ref="G40" r:id="rId13" xr:uid="{1631350C-2641-4282-A28A-FB9E6861981F}"/>
    <hyperlink ref="G41" r:id="rId14" xr:uid="{03057162-E6E3-490B-8BE5-79741FF02F3B}"/>
    <hyperlink ref="G42" r:id="rId15" xr:uid="{6C69CC07-7DE8-4BF5-8990-517D8D86DB3F}"/>
  </hyperlinks>
  <pageMargins left="0.25" right="0.25" top="0.75" bottom="0.75" header="0.3" footer="0.3"/>
  <pageSetup paperSize="8" fitToHeight="0" orientation="landscape" horizontalDpi="2400" verticalDpi="2400" r:id="rId16"/>
  <tableParts count="3">
    <tablePart r:id="rId17"/>
    <tablePart r:id="rId18"/>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J48:J58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93"/>
  <sheetViews>
    <sheetView showGridLines="0" topLeftCell="F47" zoomScale="96" zoomScaleNormal="96" workbookViewId="0">
      <selection activeCell="J29" sqref="J29:J30"/>
    </sheetView>
  </sheetViews>
  <sheetFormatPr defaultColWidth="8.81640625" defaultRowHeight="15" x14ac:dyDescent="0.4"/>
  <cols>
    <col min="1" max="1" width="2.81640625" style="38" customWidth="1"/>
    <col min="2" max="2" width="19.08984375" style="38" bestFit="1" customWidth="1"/>
    <col min="3" max="3" width="32.81640625" style="38" bestFit="1" customWidth="1"/>
    <col min="4" max="4" width="68.26953125" style="38" bestFit="1" customWidth="1"/>
    <col min="5" max="5" width="66.6328125" style="38" bestFit="1" customWidth="1"/>
    <col min="6" max="6" width="50.453125" style="38" customWidth="1"/>
    <col min="7" max="7" width="16.81640625" style="38" customWidth="1"/>
    <col min="8" max="8" width="23.7265625" style="38" customWidth="1"/>
    <col min="9" max="9" width="29.54296875" style="38" customWidth="1"/>
    <col min="10" max="10" width="52.81640625" style="38" customWidth="1"/>
    <col min="11" max="11" width="15.54296875" style="38" bestFit="1" customWidth="1"/>
    <col min="12" max="12" width="2.81640625" style="38" customWidth="1"/>
    <col min="13" max="13" width="19.54296875" style="38" bestFit="1" customWidth="1"/>
    <col min="14" max="14" width="73.453125" style="38" bestFit="1" customWidth="1"/>
    <col min="15" max="15" width="4" style="38" customWidth="1"/>
    <col min="16" max="17" width="8.81640625" style="38"/>
    <col min="18" max="18" width="21.1796875" style="38" bestFit="1" customWidth="1"/>
    <col min="19" max="19" width="8.81640625" style="38"/>
    <col min="20" max="20" width="21.1796875" style="38" bestFit="1" customWidth="1"/>
    <col min="21" max="16384" width="8.81640625" style="38"/>
  </cols>
  <sheetData>
    <row r="1" spans="6:14" s="17" customFormat="1" ht="15.75" hidden="1" customHeight="1" x14ac:dyDescent="0.35"/>
    <row r="2" spans="6:14" s="17" customFormat="1" hidden="1" x14ac:dyDescent="0.35"/>
    <row r="3" spans="6:14" s="17" customFormat="1" hidden="1" x14ac:dyDescent="0.35">
      <c r="N3" s="19" t="s">
        <v>1</v>
      </c>
    </row>
    <row r="4" spans="6:14" s="17" customFormat="1" hidden="1" x14ac:dyDescent="0.35">
      <c r="N4" s="19">
        <f>Introduction!G4</f>
        <v>45050</v>
      </c>
    </row>
    <row r="5" spans="6:14" s="17" customFormat="1" hidden="1" x14ac:dyDescent="0.35"/>
    <row r="6" spans="6:14" s="17" customFormat="1" hidden="1" x14ac:dyDescent="0.35"/>
    <row r="7" spans="6:14" s="17" customFormat="1" x14ac:dyDescent="0.35"/>
    <row r="8" spans="6:14" s="17" customFormat="1" x14ac:dyDescent="0.35">
      <c r="F8" s="305" t="s">
        <v>1918</v>
      </c>
      <c r="G8" s="305"/>
      <c r="H8" s="305"/>
      <c r="I8" s="305"/>
      <c r="J8" s="305"/>
      <c r="K8" s="305"/>
      <c r="L8" s="305"/>
      <c r="M8" s="305"/>
      <c r="N8" s="305"/>
    </row>
    <row r="9" spans="6:14" s="17" customFormat="1" ht="22.5" x14ac:dyDescent="0.35">
      <c r="F9" s="327" t="s">
        <v>1644</v>
      </c>
      <c r="G9" s="327"/>
      <c r="H9" s="327"/>
      <c r="I9" s="327"/>
      <c r="J9" s="327"/>
      <c r="K9" s="327"/>
      <c r="L9" s="327"/>
      <c r="M9" s="327"/>
      <c r="N9" s="327"/>
    </row>
    <row r="10" spans="6:14" s="17" customFormat="1" x14ac:dyDescent="0.35">
      <c r="F10" s="328" t="s">
        <v>1919</v>
      </c>
      <c r="G10" s="328"/>
      <c r="H10" s="328"/>
      <c r="I10" s="328"/>
      <c r="J10" s="328"/>
      <c r="K10" s="328"/>
      <c r="L10" s="328"/>
      <c r="M10" s="328"/>
      <c r="N10" s="328"/>
    </row>
    <row r="11" spans="6:14" s="17" customFormat="1" x14ac:dyDescent="0.35">
      <c r="F11" s="307" t="s">
        <v>1920</v>
      </c>
      <c r="G11" s="307"/>
      <c r="H11" s="307"/>
      <c r="I11" s="307"/>
      <c r="J11" s="307"/>
      <c r="K11" s="307"/>
      <c r="L11" s="307"/>
      <c r="M11" s="307"/>
      <c r="N11" s="307"/>
    </row>
    <row r="12" spans="6:14" s="17" customFormat="1" x14ac:dyDescent="0.35">
      <c r="F12" s="307" t="s">
        <v>1921</v>
      </c>
      <c r="G12" s="307"/>
      <c r="H12" s="307"/>
      <c r="I12" s="307"/>
      <c r="J12" s="307"/>
      <c r="K12" s="307"/>
      <c r="L12" s="307"/>
      <c r="M12" s="307"/>
      <c r="N12" s="307"/>
    </row>
    <row r="13" spans="6:14" s="17" customFormat="1" x14ac:dyDescent="0.35">
      <c r="F13" s="329" t="s">
        <v>1922</v>
      </c>
      <c r="G13" s="329"/>
      <c r="H13" s="329"/>
      <c r="I13" s="329"/>
      <c r="J13" s="329"/>
      <c r="K13" s="329"/>
      <c r="L13" s="329"/>
      <c r="M13" s="329"/>
      <c r="N13" s="329"/>
    </row>
    <row r="14" spans="6:14" s="17" customFormat="1" x14ac:dyDescent="0.35">
      <c r="F14" s="330" t="s">
        <v>1659</v>
      </c>
      <c r="G14" s="330"/>
      <c r="H14" s="330"/>
      <c r="I14" s="330"/>
      <c r="J14" s="330"/>
      <c r="K14" s="330"/>
      <c r="L14" s="330"/>
      <c r="M14" s="330"/>
      <c r="N14" s="330"/>
    </row>
    <row r="15" spans="6:14" s="17" customFormat="1" x14ac:dyDescent="0.35">
      <c r="F15" s="331" t="s">
        <v>1658</v>
      </c>
      <c r="G15" s="331"/>
      <c r="H15" s="331"/>
      <c r="I15" s="331"/>
      <c r="J15" s="331"/>
      <c r="K15" s="331"/>
      <c r="L15" s="331"/>
      <c r="M15" s="331"/>
      <c r="N15" s="331"/>
    </row>
    <row r="16" spans="6:14" s="17" customFormat="1" x14ac:dyDescent="0.4">
      <c r="F16" s="318" t="s">
        <v>1911</v>
      </c>
      <c r="G16" s="318"/>
      <c r="H16" s="318"/>
      <c r="I16" s="318"/>
      <c r="J16" s="318"/>
      <c r="K16" s="318"/>
      <c r="L16" s="318"/>
      <c r="M16" s="318"/>
      <c r="N16" s="318"/>
    </row>
    <row r="17" spans="2:21" s="17" customFormat="1" x14ac:dyDescent="0.35"/>
    <row r="18" spans="2:21" s="17" customFormat="1" ht="22.5" x14ac:dyDescent="0.35">
      <c r="F18" s="320" t="s">
        <v>1573</v>
      </c>
      <c r="G18" s="320"/>
      <c r="H18" s="320"/>
      <c r="I18" s="320"/>
      <c r="J18" s="320"/>
      <c r="K18" s="320"/>
      <c r="M18" s="332" t="s">
        <v>1560</v>
      </c>
      <c r="N18" s="332"/>
    </row>
    <row r="19" spans="2:21" s="17" customFormat="1" ht="15.65" customHeight="1" x14ac:dyDescent="0.35">
      <c r="M19" s="339" t="s">
        <v>1923</v>
      </c>
      <c r="N19" s="339"/>
    </row>
    <row r="20" spans="2:21" x14ac:dyDescent="0.4">
      <c r="F20" s="336" t="s">
        <v>1925</v>
      </c>
      <c r="G20" s="336"/>
      <c r="H20" s="336"/>
      <c r="I20" s="336"/>
      <c r="J20" s="336"/>
      <c r="K20" s="337"/>
      <c r="M20" s="17"/>
      <c r="N20" s="17"/>
    </row>
    <row r="21" spans="2:21" ht="22.5" x14ac:dyDescent="0.4">
      <c r="B21" s="177" t="s">
        <v>1487</v>
      </c>
      <c r="C21" s="177" t="s">
        <v>1488</v>
      </c>
      <c r="D21" s="177" t="s">
        <v>1489</v>
      </c>
      <c r="E21" s="177" t="s">
        <v>1490</v>
      </c>
      <c r="F21" s="38" t="s">
        <v>1496</v>
      </c>
      <c r="G21" s="38" t="s">
        <v>1492</v>
      </c>
      <c r="H21" s="38" t="s">
        <v>1435</v>
      </c>
      <c r="I21" s="38" t="s">
        <v>1498</v>
      </c>
      <c r="J21" s="38" t="s">
        <v>1436</v>
      </c>
      <c r="K21" s="17" t="s">
        <v>1006</v>
      </c>
      <c r="M21" s="327" t="s">
        <v>1561</v>
      </c>
      <c r="N21" s="327"/>
    </row>
    <row r="22" spans="2:21" ht="15.75" customHeight="1" x14ac:dyDescent="0.4">
      <c r="B22" s="177" t="str">
        <f>IFERROR(VLOOKUP(Government_revenues_table[[#This Row],[GFS Classification]],Table6_GFS_codes_classification[],COLUMNS($F:F)+3,FALSE),"Do not enter data")</f>
        <v>Other revenue (14E)</v>
      </c>
      <c r="C22" s="177" t="str">
        <f>IFERROR(VLOOKUP(Government_revenues_table[[#This Row],[GFS Classification]],Table6_GFS_codes_classification[],COLUMNS($F:G)+3,FALSE),"Do not enter data")</f>
        <v>Sales of goods and services (142E)</v>
      </c>
      <c r="D22" s="177" t="str">
        <f>IFERROR(VLOOKUP(Government_revenues_table[[#This Row],[GFS Classification]],Table6_GFS_codes_classification[],COLUMNS($F:H)+3,FALSE),"Do not enter data")</f>
        <v>Administrative fees for government services (1422E)</v>
      </c>
      <c r="E22" s="177" t="str">
        <f>IFERROR(VLOOKUP(Government_revenues_table[[#This Row],[GFS Classification]],Table6_GFS_codes_classification[],COLUMNS($F:I)+3,FALSE),"Do not enter data")</f>
        <v>Administrative fees for government services (1422E)</v>
      </c>
      <c r="F22" s="231" t="s">
        <v>1512</v>
      </c>
      <c r="G22" s="231" t="s">
        <v>988</v>
      </c>
      <c r="H22" s="231" t="s">
        <v>2074</v>
      </c>
      <c r="I22" s="231" t="s">
        <v>2044</v>
      </c>
      <c r="J22" s="173">
        <v>474000</v>
      </c>
      <c r="K22" s="38" t="s">
        <v>1214</v>
      </c>
      <c r="M22" s="340" t="s">
        <v>1679</v>
      </c>
      <c r="N22" s="340"/>
    </row>
    <row r="23" spans="2:21" ht="15.75" customHeight="1" x14ac:dyDescent="0.4">
      <c r="B23" s="177" t="str">
        <f>IFERROR(VLOOKUP(Government_revenues_table[[#This Row],[GFS Classification]],Table6_GFS_codes_classification[],COLUMNS($F:F)+3,FALSE),"Do not enter data")</f>
        <v>Other revenue (14E)</v>
      </c>
      <c r="C23" s="177" t="str">
        <f>IFERROR(VLOOKUP(Government_revenues_table[[#This Row],[GFS Classification]],Table6_GFS_codes_classification[],COLUMNS($F:G)+3,FALSE),"Do not enter data")</f>
        <v>Sales of goods and services (142E)</v>
      </c>
      <c r="D23" s="177" t="str">
        <f>IFERROR(VLOOKUP(Government_revenues_table[[#This Row],[GFS Classification]],Table6_GFS_codes_classification[],COLUMNS($F:H)+3,FALSE),"Do not enter data")</f>
        <v>Administrative fees for government services (1422E)</v>
      </c>
      <c r="E23" s="177" t="str">
        <f>IFERROR(VLOOKUP(Government_revenues_table[[#This Row],[GFS Classification]],Table6_GFS_codes_classification[],COLUMNS($F:I)+3,FALSE),"Do not enter data")</f>
        <v>Administrative fees for government services (1422E)</v>
      </c>
      <c r="F23" s="231" t="s">
        <v>1512</v>
      </c>
      <c r="G23" s="231" t="s">
        <v>988</v>
      </c>
      <c r="H23" s="231" t="s">
        <v>2073</v>
      </c>
      <c r="I23" s="231" t="s">
        <v>2043</v>
      </c>
      <c r="J23" s="173">
        <v>12625798</v>
      </c>
      <c r="K23" s="38" t="s">
        <v>1214</v>
      </c>
      <c r="M23" s="340"/>
      <c r="N23" s="340"/>
    </row>
    <row r="24" spans="2:21" ht="15.75" customHeight="1" x14ac:dyDescent="0.4">
      <c r="B24" s="177" t="str">
        <f>IFERROR(VLOOKUP(Government_revenues_table[[#This Row],[GFS Classification]],Table6_GFS_codes_classification[],COLUMNS($F:F)+3,FALSE),"Do not enter data")</f>
        <v>Taxes (11E)</v>
      </c>
      <c r="C24" s="177" t="str">
        <f>IFERROR(VLOOKUP(Government_revenues_table[[#This Row],[GFS Classification]],Table6_GFS_codes_classification[],COLUMNS($F:G)+3,FALSE),"Do not enter data")</f>
        <v>Taxes on goods and services (114E)</v>
      </c>
      <c r="D24" s="177" t="str">
        <f>IFERROR(VLOOKUP(Government_revenues_table[[#This Row],[GFS Classification]],Table6_GFS_codes_classification[],COLUMNS($F:H)+3,FALSE),"Do not enter data")</f>
        <v>Taxes on use of goods/permission to use goods or perform activities (1145E)</v>
      </c>
      <c r="E24" s="177" t="str">
        <f>IFERROR(VLOOKUP(Government_revenues_table[[#This Row],[GFS Classification]],Table6_GFS_codes_classification[],COLUMNS($F:I)+3,FALSE),"Do not enter data")</f>
        <v>Emission and pollution taxes (114522E)</v>
      </c>
      <c r="F24" s="231" t="s">
        <v>1531</v>
      </c>
      <c r="G24" s="231" t="s">
        <v>988</v>
      </c>
      <c r="H24" s="231" t="s">
        <v>2045</v>
      </c>
      <c r="I24" s="231" t="s">
        <v>2045</v>
      </c>
      <c r="J24" s="173">
        <v>324997</v>
      </c>
      <c r="K24" s="38" t="s">
        <v>1214</v>
      </c>
      <c r="M24" s="340"/>
      <c r="N24" s="340"/>
    </row>
    <row r="25" spans="2:21" ht="15.75" customHeight="1" x14ac:dyDescent="0.4">
      <c r="B25" s="177" t="str">
        <f>IFERROR(VLOOKUP(Government_revenues_table[[#This Row],[GFS Classification]],Table6_GFS_codes_classification[],COLUMNS($F:F)+3,FALSE),"Do not enter data")</f>
        <v>Other revenue (14E)</v>
      </c>
      <c r="C25" s="177" t="str">
        <f>IFERROR(VLOOKUP(Government_revenues_table[[#This Row],[GFS Classification]],Table6_GFS_codes_classification[],COLUMNS($F:G)+3,FALSE),"Do not enter data")</f>
        <v>Property income (141E)</v>
      </c>
      <c r="D25" s="177" t="str">
        <f>IFERROR(VLOOKUP(Government_revenues_table[[#This Row],[GFS Classification]],Table6_GFS_codes_classification[],COLUMNS($F:H)+3,FALSE),"Do not enter data")</f>
        <v>Rent (1415E)</v>
      </c>
      <c r="E25" s="177" t="str">
        <f>IFERROR(VLOOKUP(Government_revenues_table[[#This Row],[GFS Classification]],Table6_GFS_codes_classification[],COLUMNS($F:I)+3,FALSE),"Do not enter data")</f>
        <v>Other rent payments (1415E5)</v>
      </c>
      <c r="F25" s="231" t="s">
        <v>1514</v>
      </c>
      <c r="G25" s="231" t="s">
        <v>988</v>
      </c>
      <c r="H25" s="231" t="s">
        <v>2087</v>
      </c>
      <c r="I25" s="231" t="s">
        <v>2046</v>
      </c>
      <c r="J25" s="173">
        <v>4180918</v>
      </c>
      <c r="K25" s="38" t="s">
        <v>1214</v>
      </c>
      <c r="M25" s="340"/>
      <c r="N25" s="340"/>
    </row>
    <row r="26" spans="2:21" ht="15.75" customHeight="1" x14ac:dyDescent="0.4">
      <c r="B26" s="177" t="str">
        <f>IFERROR(VLOOKUP(Government_revenues_table[[#This Row],[GFS Classification]],Table6_GFS_codes_classification[],COLUMNS($F:F)+3,FALSE),"Do not enter data")</f>
        <v>Taxes (11E)</v>
      </c>
      <c r="C26" s="177" t="str">
        <f>IFERROR(VLOOKUP(Government_revenues_table[[#This Row],[GFS Classification]],Table6_GFS_codes_classification[],COLUMNS($F:G)+3,FALSE),"Do not enter data")</f>
        <v>Taxes on goods and services (114E)</v>
      </c>
      <c r="D26" s="177" t="str">
        <f>IFERROR(VLOOKUP(Government_revenues_table[[#This Row],[GFS Classification]],Table6_GFS_codes_classification[],COLUMNS($F:H)+3,FALSE),"Do not enter data")</f>
        <v>Taxes on use of goods/permission to use goods or perform activities (1145E)</v>
      </c>
      <c r="E26" s="177" t="str">
        <f>IFERROR(VLOOKUP(Government_revenues_table[[#This Row],[GFS Classification]],Table6_GFS_codes_classification[],COLUMNS($F:I)+3,FALSE),"Do not enter data")</f>
        <v>Licence fees (114521E)</v>
      </c>
      <c r="F26" s="231" t="s">
        <v>1529</v>
      </c>
      <c r="G26" s="231" t="s">
        <v>988</v>
      </c>
      <c r="H26" s="231" t="s">
        <v>2075</v>
      </c>
      <c r="I26" s="231" t="s">
        <v>2043</v>
      </c>
      <c r="J26" s="180">
        <v>644700.9</v>
      </c>
      <c r="K26" s="38" t="s">
        <v>1214</v>
      </c>
      <c r="M26" s="340"/>
      <c r="N26" s="340"/>
    </row>
    <row r="27" spans="2:21" x14ac:dyDescent="0.4">
      <c r="B27" s="177" t="str">
        <f>IFERROR(VLOOKUP(Government_revenues_table[[#This Row],[GFS Classification]],Table6_GFS_codes_classification[],COLUMNS($F:F)+3,FALSE),"Do not enter data")</f>
        <v>Other revenue (14E)</v>
      </c>
      <c r="C27" s="177" t="str">
        <f>IFERROR(VLOOKUP(Government_revenues_table[[#This Row],[GFS Classification]],Table6_GFS_codes_classification[],COLUMNS($F:G)+3,FALSE),"Do not enter data")</f>
        <v>Sales of goods and services (142E)</v>
      </c>
      <c r="D27" s="177" t="str">
        <f>IFERROR(VLOOKUP(Government_revenues_table[[#This Row],[GFS Classification]],Table6_GFS_codes_classification[],COLUMNS($F:H)+3,FALSE),"Do not enter data")</f>
        <v>Administrative fees for government services (1422E)</v>
      </c>
      <c r="E27" s="177" t="str">
        <f>IFERROR(VLOOKUP(Government_revenues_table[[#This Row],[GFS Classification]],Table6_GFS_codes_classification[],COLUMNS($F:I)+3,FALSE),"Do not enter data")</f>
        <v>Administrative fees for government services (1422E)</v>
      </c>
      <c r="F27" s="231" t="s">
        <v>1512</v>
      </c>
      <c r="G27" s="231" t="s">
        <v>988</v>
      </c>
      <c r="H27" s="231" t="s">
        <v>2076</v>
      </c>
      <c r="I27" s="231" t="s">
        <v>2043</v>
      </c>
      <c r="J27" s="180">
        <v>10197963</v>
      </c>
      <c r="K27" s="38" t="s">
        <v>1214</v>
      </c>
      <c r="M27" s="312" t="s">
        <v>1950</v>
      </c>
      <c r="N27" s="312"/>
    </row>
    <row r="28" spans="2:21" x14ac:dyDescent="0.4">
      <c r="B28" s="177" t="str">
        <f>IFERROR(VLOOKUP(Government_revenues_table[[#This Row],[GFS Classification]],Table6_GFS_codes_classification[],COLUMNS($F:F)+3,FALSE),"Do not enter data")</f>
        <v>Other revenue (14E)</v>
      </c>
      <c r="C28" s="177" t="str">
        <f>IFERROR(VLOOKUP(Government_revenues_table[[#This Row],[GFS Classification]],Table6_GFS_codes_classification[],COLUMNS($F:G)+3,FALSE),"Do not enter data")</f>
        <v>Sales of goods and services (142E)</v>
      </c>
      <c r="D28" s="177" t="str">
        <f>IFERROR(VLOOKUP(Government_revenues_table[[#This Row],[GFS Classification]],Table6_GFS_codes_classification[],COLUMNS($F:H)+3,FALSE),"Do not enter data")</f>
        <v>Administrative fees for government services (1422E)</v>
      </c>
      <c r="E28" s="177" t="str">
        <f>IFERROR(VLOOKUP(Government_revenues_table[[#This Row],[GFS Classification]],Table6_GFS_codes_classification[],COLUMNS($F:I)+3,FALSE),"Do not enter data")</f>
        <v>Administrative fees for government services (1422E)</v>
      </c>
      <c r="F28" s="231" t="s">
        <v>1512</v>
      </c>
      <c r="G28" s="231" t="s">
        <v>988</v>
      </c>
      <c r="H28" s="231" t="s">
        <v>2116</v>
      </c>
      <c r="I28" s="231" t="s">
        <v>2043</v>
      </c>
      <c r="J28" s="180">
        <v>36686208</v>
      </c>
      <c r="K28" s="38" t="s">
        <v>1214</v>
      </c>
      <c r="M28" s="312" t="s">
        <v>1924</v>
      </c>
      <c r="N28" s="312"/>
    </row>
    <row r="29" spans="2:21" ht="15.5" thickBot="1" x14ac:dyDescent="0.45">
      <c r="B29" s="181" t="str">
        <f>IFERROR(VLOOKUP(Government_revenues_table[[#This Row],[GFS Classification]],Table6_GFS_codes_classification[],COLUMNS($F:F)+3,FALSE),"Do not enter data")</f>
        <v>Taxes (11E)</v>
      </c>
      <c r="C29" s="181" t="str">
        <f>IFERROR(VLOOKUP(Government_revenues_table[[#This Row],[GFS Classification]],Table6_GFS_codes_classification[],COLUMNS($F:G)+3,FALSE),"Do not enter data")</f>
        <v>Taxes on goods and services (114E)</v>
      </c>
      <c r="D29" s="181" t="str">
        <f>IFERROR(VLOOKUP(Government_revenues_table[[#This Row],[GFS Classification]],Table6_GFS_codes_classification[],COLUMNS($F:H)+3,FALSE),"Do not enter data")</f>
        <v>Taxes on use of goods/permission to use goods or perform activities (1145E)</v>
      </c>
      <c r="E29" s="181" t="str">
        <f>IFERROR(VLOOKUP(Government_revenues_table[[#This Row],[GFS Classification]],Table6_GFS_codes_classification[],COLUMNS($F:I)+3,FALSE),"Do not enter data")</f>
        <v>Licence fees (114521E)</v>
      </c>
      <c r="F29" s="231" t="s">
        <v>1529</v>
      </c>
      <c r="G29" s="231" t="s">
        <v>988</v>
      </c>
      <c r="H29" s="231" t="s">
        <v>2117</v>
      </c>
      <c r="I29" s="231" t="s">
        <v>2118</v>
      </c>
      <c r="J29" s="180">
        <v>324947</v>
      </c>
      <c r="K29" s="38" t="s">
        <v>1214</v>
      </c>
      <c r="M29" s="178"/>
      <c r="N29" s="178"/>
    </row>
    <row r="30" spans="2:21" x14ac:dyDescent="0.4">
      <c r="B30" s="177" t="str">
        <f>IFERROR(VLOOKUP(Government_revenues_table[[#This Row],[GFS Classification]],Table6_GFS_codes_classification[],COLUMNS($F:F)+3,FALSE),"Do not enter data")</f>
        <v>Taxes (11E)</v>
      </c>
      <c r="C30" s="177" t="str">
        <f>IFERROR(VLOOKUP(Government_revenues_table[[#This Row],[GFS Classification]],Table6_GFS_codes_classification[],COLUMNS($F:G)+3,FALSE),"Do not enter data")</f>
        <v>Taxes on property (113E)</v>
      </c>
      <c r="D30" s="177" t="str">
        <f>IFERROR(VLOOKUP(Government_revenues_table[[#This Row],[GFS Classification]],Table6_GFS_codes_classification[],COLUMNS($F:H)+3,FALSE),"Do not enter data")</f>
        <v>Taxes on property (113E)</v>
      </c>
      <c r="E30" s="177" t="str">
        <f>IFERROR(VLOOKUP(Government_revenues_table[[#This Row],[GFS Classification]],Table6_GFS_codes_classification[],COLUMNS($F:I)+3,FALSE),"Do not enter data")</f>
        <v>Taxes on property (113E)</v>
      </c>
      <c r="F30" s="231" t="s">
        <v>1476</v>
      </c>
      <c r="G30" s="231" t="s">
        <v>988</v>
      </c>
      <c r="H30" s="231" t="s">
        <v>2086</v>
      </c>
      <c r="I30" s="231" t="s">
        <v>2118</v>
      </c>
      <c r="J30" s="173">
        <v>281495052</v>
      </c>
      <c r="K30" s="38" t="s">
        <v>1214</v>
      </c>
      <c r="P30" s="36"/>
      <c r="Q30" s="17"/>
      <c r="R30" s="179"/>
      <c r="S30" s="17"/>
      <c r="T30" s="179"/>
      <c r="U30" s="17"/>
    </row>
    <row r="31" spans="2:21" x14ac:dyDescent="0.4">
      <c r="B31" s="177" t="str">
        <f>IFERROR(VLOOKUP(Government_revenues_table[[#This Row],[GFS Classification]],Table6_GFS_codes_classification[],COLUMNS($F:F)+3,FALSE),"Do not enter data")</f>
        <v>Other revenue (14E)</v>
      </c>
      <c r="C31" s="177" t="str">
        <f>IFERROR(VLOOKUP(Government_revenues_table[[#This Row],[GFS Classification]],Table6_GFS_codes_classification[],COLUMNS($F:G)+3,FALSE),"Do not enter data")</f>
        <v>Property income (141E)</v>
      </c>
      <c r="D31" s="177" t="str">
        <f>IFERROR(VLOOKUP(Government_revenues_table[[#This Row],[GFS Classification]],Table6_GFS_codes_classification[],COLUMNS($F:H)+3,FALSE),"Do not enter data")</f>
        <v>Dividends (1412E)</v>
      </c>
      <c r="E31" s="177" t="str">
        <f>IFERROR(VLOOKUP(Government_revenues_table[[#This Row],[GFS Classification]],Table6_GFS_codes_classification[],COLUMNS($F:I)+3,FALSE),"Do not enter data")</f>
        <v>From government participation (equity) (1412E2)</v>
      </c>
      <c r="F31" s="231" t="s">
        <v>1506</v>
      </c>
      <c r="G31" s="231" t="s">
        <v>988</v>
      </c>
      <c r="H31" s="231" t="s">
        <v>2122</v>
      </c>
      <c r="I31" s="231" t="s">
        <v>2119</v>
      </c>
      <c r="J31" s="180">
        <v>942618380</v>
      </c>
      <c r="K31" s="38" t="s">
        <v>1214</v>
      </c>
      <c r="P31" s="338"/>
      <c r="Q31" s="338"/>
      <c r="R31" s="338"/>
      <c r="S31" s="338"/>
      <c r="T31" s="338"/>
      <c r="U31" s="338"/>
    </row>
    <row r="32" spans="2:21" x14ac:dyDescent="0.4">
      <c r="B32" s="177" t="str">
        <f>IFERROR(VLOOKUP(Government_revenues_table[[#This Row],[GFS Classification]],Table6_GFS_codes_classification[],COLUMNS($F:F)+3,FALSE),"Do not enter data")</f>
        <v>Other revenue (14E)</v>
      </c>
      <c r="C32" s="177" t="str">
        <f>IFERROR(VLOOKUP(Government_revenues_table[[#This Row],[GFS Classification]],Table6_GFS_codes_classification[],COLUMNS($F:G)+3,FALSE),"Do not enter data")</f>
        <v>Property income (141E)</v>
      </c>
      <c r="D32" s="177" t="str">
        <f>IFERROR(VLOOKUP(Government_revenues_table[[#This Row],[GFS Classification]],Table6_GFS_codes_classification[],COLUMNS($F:H)+3,FALSE),"Do not enter data")</f>
        <v>Dividends (1412E)</v>
      </c>
      <c r="E32" s="177" t="str">
        <f>IFERROR(VLOOKUP(Government_revenues_table[[#This Row],[GFS Classification]],Table6_GFS_codes_classification[],COLUMNS($F:I)+3,FALSE),"Do not enter data")</f>
        <v>From state-owned enterprises (1412E1)</v>
      </c>
      <c r="F32" s="231" t="s">
        <v>1505</v>
      </c>
      <c r="G32" s="231" t="s">
        <v>988</v>
      </c>
      <c r="H32" s="231" t="s">
        <v>2095</v>
      </c>
      <c r="I32" s="231" t="s">
        <v>2120</v>
      </c>
      <c r="J32" s="173">
        <v>31948</v>
      </c>
      <c r="K32" s="38" t="s">
        <v>1214</v>
      </c>
    </row>
    <row r="33" spans="2:20" x14ac:dyDescent="0.4">
      <c r="B33" s="177" t="str">
        <f>IFERROR(VLOOKUP(Government_revenues_table[[#This Row],[GFS Classification]],Table6_GFS_codes_classification[],COLUMNS($F:F)+3,FALSE),"Do not enter data")</f>
        <v>Other revenue (14E)</v>
      </c>
      <c r="C33" s="177" t="str">
        <f>IFERROR(VLOOKUP(Government_revenues_table[[#This Row],[GFS Classification]],Table6_GFS_codes_classification[],COLUMNS($F:G)+3,FALSE),"Do not enter data")</f>
        <v>Property income (141E)</v>
      </c>
      <c r="D33" s="177" t="str">
        <f>IFERROR(VLOOKUP(Government_revenues_table[[#This Row],[GFS Classification]],Table6_GFS_codes_classification[],COLUMNS($F:H)+3,FALSE),"Do not enter data")</f>
        <v>Dividends (1412E)</v>
      </c>
      <c r="E33" s="177" t="str">
        <f>IFERROR(VLOOKUP(Government_revenues_table[[#This Row],[GFS Classification]],Table6_GFS_codes_classification[],COLUMNS($F:I)+3,FALSE),"Do not enter data")</f>
        <v>From state-owned enterprises (1412E1)</v>
      </c>
      <c r="F33" s="231" t="s">
        <v>1505</v>
      </c>
      <c r="G33" s="231" t="s">
        <v>988</v>
      </c>
      <c r="H33" s="231" t="s">
        <v>2095</v>
      </c>
      <c r="I33" s="231" t="s">
        <v>2121</v>
      </c>
      <c r="J33" s="180">
        <v>1300154300</v>
      </c>
      <c r="K33" s="38" t="s">
        <v>1214</v>
      </c>
    </row>
    <row r="34" spans="2:20" x14ac:dyDescent="0.4">
      <c r="B34" s="177" t="str">
        <f>IFERROR(VLOOKUP(Government_revenues_table[[#This Row],[GFS Classification]],Table6_GFS_codes_classification[],COLUMNS($F:F)+3,FALSE),"Do not enter data")</f>
        <v>Taxes (11E)</v>
      </c>
      <c r="C34" s="177" t="str">
        <f>IFERROR(VLOOKUP(Government_revenues_table[[#This Row],[GFS Classification]],Table6_GFS_codes_classification[],COLUMNS($F:G)+3,FALSE),"Do not enter data")</f>
        <v>Taxes on goods and services (114E)</v>
      </c>
      <c r="D34" s="177" t="str">
        <f>IFERROR(VLOOKUP(Government_revenues_table[[#This Row],[GFS Classification]],Table6_GFS_codes_classification[],COLUMNS($F:H)+3,FALSE),"Do not enter data")</f>
        <v>General taxes on goods and services (VAT, sales tax, turnover tax) (1141E)</v>
      </c>
      <c r="E34" s="177" t="str">
        <f>IFERROR(VLOOKUP(Government_revenues_table[[#This Row],[GFS Classification]],Table6_GFS_codes_classification[],COLUMNS($F:I)+3,FALSE),"Do not enter data")</f>
        <v>General taxes on goods and services (VAT, sales tax, turnover tax) (1141E)</v>
      </c>
      <c r="F34" s="231" t="s">
        <v>1524</v>
      </c>
      <c r="G34" s="231" t="s">
        <v>988</v>
      </c>
      <c r="H34" s="231" t="s">
        <v>2089</v>
      </c>
      <c r="I34" s="231" t="s">
        <v>2041</v>
      </c>
      <c r="J34" s="173">
        <v>951784674.57000005</v>
      </c>
      <c r="K34" s="38" t="s">
        <v>1214</v>
      </c>
      <c r="R34" s="182"/>
    </row>
    <row r="35" spans="2:20" x14ac:dyDescent="0.4">
      <c r="B35" s="177" t="str">
        <f>IFERROR(VLOOKUP(Government_revenues_table[[#This Row],[GFS Classification]],Table6_GFS_codes_classification[],COLUMNS($F:F)+3,FALSE),"Do not enter data")</f>
        <v>Taxes (11E)</v>
      </c>
      <c r="C35" s="177" t="str">
        <f>IFERROR(VLOOKUP(Government_revenues_table[[#This Row],[GFS Classification]],Table6_GFS_codes_classification[],COLUMNS($F:G)+3,FALSE),"Do not enter data")</f>
        <v>Taxes on goods and services (114E)</v>
      </c>
      <c r="D35" s="177" t="str">
        <f>IFERROR(VLOOKUP(Government_revenues_table[[#This Row],[GFS Classification]],Table6_GFS_codes_classification[],COLUMNS($F:H)+3,FALSE),"Do not enter data")</f>
        <v>General taxes on goods and services (VAT, sales tax, turnover tax) (1141E)</v>
      </c>
      <c r="E35" s="177" t="str">
        <f>IFERROR(VLOOKUP(Government_revenues_table[[#This Row],[GFS Classification]],Table6_GFS_codes_classification[],COLUMNS($F:I)+3,FALSE),"Do not enter data")</f>
        <v>General taxes on goods and services (VAT, sales tax, turnover tax) (1141E)</v>
      </c>
      <c r="F35" s="231" t="s">
        <v>1524</v>
      </c>
      <c r="G35" s="231" t="s">
        <v>988</v>
      </c>
      <c r="H35" s="231" t="s">
        <v>2081</v>
      </c>
      <c r="I35" s="231" t="s">
        <v>2041</v>
      </c>
      <c r="J35" s="180">
        <v>9358006445.4200001</v>
      </c>
      <c r="K35" s="38" t="s">
        <v>1214</v>
      </c>
      <c r="R35" s="225"/>
    </row>
    <row r="36" spans="2:20" x14ac:dyDescent="0.4">
      <c r="B36" s="177" t="str">
        <f>IFERROR(VLOOKUP(Government_revenues_table[[#This Row],[GFS Classification]],Table6_GFS_codes_classification[],COLUMNS($F:F)+3,FALSE),"Do not enter data")</f>
        <v>Taxes (11E)</v>
      </c>
      <c r="C36" s="177" t="str">
        <f>IFERROR(VLOOKUP(Government_revenues_table[[#This Row],[GFS Classification]],Table6_GFS_codes_classification[],COLUMNS($F:G)+3,FALSE),"Do not enter data")</f>
        <v>Taxes on goods and services (114E)</v>
      </c>
      <c r="D36" s="177" t="str">
        <f>IFERROR(VLOOKUP(Government_revenues_table[[#This Row],[GFS Classification]],Table6_GFS_codes_classification[],COLUMNS($F:H)+3,FALSE),"Do not enter data")</f>
        <v>General taxes on goods and services (VAT, sales tax, turnover tax) (1141E)</v>
      </c>
      <c r="E36" s="177" t="str">
        <f>IFERROR(VLOOKUP(Government_revenues_table[[#This Row],[GFS Classification]],Table6_GFS_codes_classification[],COLUMNS($F:I)+3,FALSE),"Do not enter data")</f>
        <v>General taxes on goods and services (VAT, sales tax, turnover tax) (1141E)</v>
      </c>
      <c r="F36" s="231" t="s">
        <v>1524</v>
      </c>
      <c r="G36" s="231" t="s">
        <v>988</v>
      </c>
      <c r="H36" s="231" t="s">
        <v>286</v>
      </c>
      <c r="I36" s="231" t="s">
        <v>2041</v>
      </c>
      <c r="J36" s="173">
        <f>519830639-6762251480</f>
        <v>-6242420841</v>
      </c>
      <c r="K36" s="38" t="s">
        <v>1214</v>
      </c>
    </row>
    <row r="37" spans="2:20" x14ac:dyDescent="0.4">
      <c r="B37" s="177" t="str">
        <f>IFERROR(VLOOKUP(Government_revenues_table[[#This Row],[GFS Classification]],Table6_GFS_codes_classification[],COLUMNS($F:F)+3,FALSE),"Do not enter data")</f>
        <v>Taxes (11E)</v>
      </c>
      <c r="C37" s="177" t="str">
        <f>IFERROR(VLOOKUP(Government_revenues_table[[#This Row],[GFS Classification]],Table6_GFS_codes_classification[],COLUMNS($F:G)+3,FALSE),"Do not enter data")</f>
        <v>Taxes on goods and services (114E)</v>
      </c>
      <c r="D37" s="177" t="str">
        <f>IFERROR(VLOOKUP(Government_revenues_table[[#This Row],[GFS Classification]],Table6_GFS_codes_classification[],COLUMNS($F:H)+3,FALSE),"Do not enter data")</f>
        <v>General taxes on goods and services (VAT, sales tax, turnover tax) (1141E)</v>
      </c>
      <c r="E37" s="177" t="str">
        <f>IFERROR(VLOOKUP(Government_revenues_table[[#This Row],[GFS Classification]],Table6_GFS_codes_classification[],COLUMNS($F:I)+3,FALSE),"Do not enter data")</f>
        <v>General taxes on goods and services (VAT, sales tax, turnover tax) (1141E)</v>
      </c>
      <c r="F37" s="231" t="s">
        <v>1524</v>
      </c>
      <c r="G37" s="231" t="s">
        <v>988</v>
      </c>
      <c r="H37" s="231" t="s">
        <v>2123</v>
      </c>
      <c r="I37" s="231" t="s">
        <v>2041</v>
      </c>
      <c r="J37" s="180">
        <v>315525.33</v>
      </c>
      <c r="K37" s="38" t="s">
        <v>1214</v>
      </c>
    </row>
    <row r="38" spans="2:20" x14ac:dyDescent="0.4">
      <c r="B38" s="177" t="str">
        <f>IFERROR(VLOOKUP(Government_revenues_table[[#This Row],[GFS Classification]],Table6_GFS_codes_classification[],COLUMNS($F:F)+3,FALSE),"Do not enter data")</f>
        <v>Taxes (11E)</v>
      </c>
      <c r="C38" s="177" t="str">
        <f>IFERROR(VLOOKUP(Government_revenues_table[[#This Row],[GFS Classification]],Table6_GFS_codes_classification[],COLUMNS($F:G)+3,FALSE),"Do not enter data")</f>
        <v>Taxes on property (113E)</v>
      </c>
      <c r="D38" s="177" t="str">
        <f>IFERROR(VLOOKUP(Government_revenues_table[[#This Row],[GFS Classification]],Table6_GFS_codes_classification[],COLUMNS($F:H)+3,FALSE),"Do not enter data")</f>
        <v>Taxes on property (113E)</v>
      </c>
      <c r="E38" s="177" t="str">
        <f>IFERROR(VLOOKUP(Government_revenues_table[[#This Row],[GFS Classification]],Table6_GFS_codes_classification[],COLUMNS($F:I)+3,FALSE),"Do not enter data")</f>
        <v>Taxes on property (113E)</v>
      </c>
      <c r="F38" s="231" t="s">
        <v>1476</v>
      </c>
      <c r="G38" s="231" t="s">
        <v>988</v>
      </c>
      <c r="H38" s="231" t="s">
        <v>2124</v>
      </c>
      <c r="I38" s="231" t="s">
        <v>2041</v>
      </c>
      <c r="J38" s="180">
        <v>2215755</v>
      </c>
      <c r="K38" s="38" t="s">
        <v>1214</v>
      </c>
      <c r="T38" s="182"/>
    </row>
    <row r="39" spans="2:20" x14ac:dyDescent="0.4">
      <c r="B39" s="177" t="str">
        <f>IFERROR(VLOOKUP(Government_revenues_table[[#This Row],[GFS Classification]],Table6_GFS_codes_classification[],COLUMNS($F:F)+3,FALSE),"Do not enter data")</f>
        <v>Other revenue (14E)</v>
      </c>
      <c r="C39" s="177" t="str">
        <f>IFERROR(VLOOKUP(Government_revenues_table[[#This Row],[GFS Classification]],Table6_GFS_codes_classification[],COLUMNS($F:G)+3,FALSE),"Do not enter data")</f>
        <v>Sales of goods and services (142E)</v>
      </c>
      <c r="D39" s="177" t="str">
        <f>IFERROR(VLOOKUP(Government_revenues_table[[#This Row],[GFS Classification]],Table6_GFS_codes_classification[],COLUMNS($F:H)+3,FALSE),"Do not enter data")</f>
        <v>Administrative fees for government services (1422E)</v>
      </c>
      <c r="E39" s="177" t="str">
        <f>IFERROR(VLOOKUP(Government_revenues_table[[#This Row],[GFS Classification]],Table6_GFS_codes_classification[],COLUMNS($F:I)+3,FALSE),"Do not enter data")</f>
        <v>Administrative fees for government services (1422E)</v>
      </c>
      <c r="F39" s="231" t="s">
        <v>1512</v>
      </c>
      <c r="G39" s="231" t="s">
        <v>988</v>
      </c>
      <c r="H39" s="231" t="s">
        <v>2125</v>
      </c>
      <c r="I39" s="231" t="s">
        <v>2041</v>
      </c>
      <c r="J39" s="173">
        <v>76213.210000000006</v>
      </c>
      <c r="K39" s="38" t="s">
        <v>1214</v>
      </c>
      <c r="T39" s="225"/>
    </row>
    <row r="40" spans="2:20" x14ac:dyDescent="0.4">
      <c r="B40" s="177" t="str">
        <f>IFERROR(VLOOKUP(Government_revenues_table[[#This Row],[GFS Classification]],Table6_GFS_codes_classification[],COLUMNS($F:F)+3,FALSE),"Do not enter data")</f>
        <v>Other revenue (14E)</v>
      </c>
      <c r="C40" s="177" t="str">
        <f>IFERROR(VLOOKUP(Government_revenues_table[[#This Row],[GFS Classification]],Table6_GFS_codes_classification[],COLUMNS($F:G)+3,FALSE),"Do not enter data")</f>
        <v>Property income (141E)</v>
      </c>
      <c r="D40" s="177" t="str">
        <f>IFERROR(VLOOKUP(Government_revenues_table[[#This Row],[GFS Classification]],Table6_GFS_codes_classification[],COLUMNS($F:H)+3,FALSE),"Do not enter data")</f>
        <v>Rent (1415E)</v>
      </c>
      <c r="E40" s="177" t="str">
        <f>IFERROR(VLOOKUP(Government_revenues_table[[#This Row],[GFS Classification]],Table6_GFS_codes_classification[],COLUMNS($F:I)+3,FALSE),"Do not enter data")</f>
        <v>Royalties (1415E1)</v>
      </c>
      <c r="F40" s="231" t="s">
        <v>1509</v>
      </c>
      <c r="G40" s="231" t="s">
        <v>988</v>
      </c>
      <c r="H40" s="231" t="s">
        <v>2079</v>
      </c>
      <c r="I40" s="231" t="s">
        <v>2041</v>
      </c>
      <c r="J40" s="180">
        <v>12751450948</v>
      </c>
      <c r="K40" s="38" t="s">
        <v>1214</v>
      </c>
    </row>
    <row r="41" spans="2:20" x14ac:dyDescent="0.4">
      <c r="B41" s="177"/>
      <c r="C41" s="177"/>
      <c r="D41" s="177"/>
      <c r="E41" s="177"/>
      <c r="F41" s="231" t="s">
        <v>1526</v>
      </c>
      <c r="G41" s="231" t="s">
        <v>988</v>
      </c>
      <c r="H41" s="231" t="s">
        <v>2126</v>
      </c>
      <c r="I41" s="231" t="s">
        <v>2041</v>
      </c>
      <c r="J41" s="180">
        <v>192257726</v>
      </c>
      <c r="K41" s="38" t="s">
        <v>1214</v>
      </c>
      <c r="R41" s="182"/>
    </row>
    <row r="42" spans="2:20" x14ac:dyDescent="0.4">
      <c r="B42" s="177"/>
      <c r="C42" s="177"/>
      <c r="D42" s="177"/>
      <c r="E42" s="177"/>
      <c r="F42" s="231" t="s">
        <v>1520</v>
      </c>
      <c r="G42" s="231" t="s">
        <v>988</v>
      </c>
      <c r="H42" s="231" t="s">
        <v>2127</v>
      </c>
      <c r="I42" s="231" t="s">
        <v>2041</v>
      </c>
      <c r="J42" s="180">
        <v>12714898828</v>
      </c>
      <c r="K42" s="38" t="s">
        <v>1214</v>
      </c>
      <c r="R42" s="225"/>
      <c r="T42" s="182"/>
    </row>
    <row r="43" spans="2:20" x14ac:dyDescent="0.4">
      <c r="B43" s="177"/>
      <c r="C43" s="177"/>
      <c r="D43" s="177"/>
      <c r="E43" s="177"/>
      <c r="F43" s="231" t="s">
        <v>1475</v>
      </c>
      <c r="G43" s="231" t="s">
        <v>988</v>
      </c>
      <c r="H43" s="231" t="s">
        <v>2100</v>
      </c>
      <c r="I43" s="231" t="s">
        <v>2041</v>
      </c>
      <c r="J43" s="180">
        <v>2915960069</v>
      </c>
      <c r="K43" s="38" t="s">
        <v>1214</v>
      </c>
      <c r="R43" s="225"/>
      <c r="T43" s="225"/>
    </row>
    <row r="44" spans="2:20" x14ac:dyDescent="0.4">
      <c r="B44" s="181"/>
      <c r="C44" s="181"/>
      <c r="D44" s="181"/>
      <c r="E44" s="181"/>
      <c r="F44" s="231" t="s">
        <v>1535</v>
      </c>
      <c r="G44" s="231" t="s">
        <v>988</v>
      </c>
      <c r="H44" s="231" t="s">
        <v>2128</v>
      </c>
      <c r="I44" s="231" t="s">
        <v>2041</v>
      </c>
      <c r="J44" s="180">
        <v>1339650444</v>
      </c>
      <c r="K44" s="38" t="s">
        <v>1214</v>
      </c>
      <c r="R44" s="225"/>
      <c r="T44" s="182"/>
    </row>
    <row r="45" spans="2:20" x14ac:dyDescent="0.4">
      <c r="B45" s="177"/>
      <c r="C45" s="177"/>
      <c r="D45" s="177"/>
      <c r="E45" s="177"/>
      <c r="F45" s="231" t="s">
        <v>1524</v>
      </c>
      <c r="G45" s="231" t="s">
        <v>988</v>
      </c>
      <c r="H45" s="231" t="s">
        <v>2078</v>
      </c>
      <c r="I45" s="231" t="s">
        <v>2041</v>
      </c>
      <c r="J45" s="180">
        <v>2282006452</v>
      </c>
      <c r="K45" s="38" t="s">
        <v>1214</v>
      </c>
      <c r="T45" s="182"/>
    </row>
    <row r="46" spans="2:20" x14ac:dyDescent="0.4">
      <c r="B46" s="177"/>
      <c r="C46" s="177"/>
      <c r="D46" s="177"/>
      <c r="E46" s="177"/>
      <c r="F46" s="231" t="s">
        <v>1526</v>
      </c>
      <c r="G46" s="231" t="s">
        <v>988</v>
      </c>
      <c r="H46" s="231" t="s">
        <v>2129</v>
      </c>
      <c r="I46" s="231" t="s">
        <v>2041</v>
      </c>
      <c r="J46" s="180">
        <v>7873079</v>
      </c>
      <c r="K46" s="38" t="s">
        <v>1214</v>
      </c>
    </row>
    <row r="47" spans="2:20" x14ac:dyDescent="0.4">
      <c r="B47" s="177"/>
      <c r="C47" s="177"/>
      <c r="D47" s="177"/>
      <c r="E47" s="177"/>
      <c r="F47" s="231"/>
      <c r="G47" s="231"/>
      <c r="H47" s="231"/>
      <c r="I47" s="231"/>
      <c r="J47" s="180"/>
      <c r="T47" s="225"/>
    </row>
    <row r="48" spans="2:20" x14ac:dyDescent="0.4">
      <c r="B48" s="177"/>
      <c r="C48" s="177"/>
      <c r="D48" s="177"/>
      <c r="E48" s="177"/>
      <c r="F48" s="231"/>
      <c r="G48" s="231"/>
      <c r="H48" s="231"/>
      <c r="I48" s="231"/>
      <c r="J48" s="180"/>
    </row>
    <row r="49" spans="2:20" x14ac:dyDescent="0.4">
      <c r="B49" s="181"/>
      <c r="C49" s="181"/>
      <c r="D49" s="181"/>
      <c r="E49" s="181"/>
      <c r="F49" s="231"/>
      <c r="G49" s="231"/>
      <c r="H49" s="231"/>
      <c r="I49" s="231"/>
      <c r="J49" s="272"/>
    </row>
    <row r="50" spans="2:20" x14ac:dyDescent="0.4">
      <c r="B50" s="181"/>
      <c r="C50" s="181"/>
      <c r="D50" s="181"/>
      <c r="E50" s="181"/>
      <c r="F50" s="231"/>
      <c r="G50" s="231"/>
      <c r="H50" s="231"/>
      <c r="I50" s="32"/>
      <c r="J50" s="272"/>
    </row>
    <row r="51" spans="2:20" x14ac:dyDescent="0.4">
      <c r="B51" s="181"/>
      <c r="C51" s="181"/>
      <c r="D51" s="181"/>
      <c r="E51" s="181"/>
      <c r="F51" s="231"/>
      <c r="G51" s="231"/>
      <c r="H51" s="231"/>
      <c r="I51" s="231"/>
      <c r="J51" s="180"/>
    </row>
    <row r="52" spans="2:20" x14ac:dyDescent="0.4">
      <c r="B52" s="181"/>
      <c r="C52" s="181"/>
      <c r="D52" s="181"/>
      <c r="E52" s="181"/>
      <c r="F52" s="231"/>
      <c r="G52" s="231"/>
      <c r="H52" s="231"/>
      <c r="I52" s="231"/>
      <c r="J52" s="272"/>
      <c r="K52" s="231"/>
    </row>
    <row r="53" spans="2:20" x14ac:dyDescent="0.4">
      <c r="B53" s="181"/>
      <c r="C53" s="181"/>
      <c r="D53" s="181"/>
      <c r="E53" s="181"/>
      <c r="F53" s="231"/>
      <c r="G53" s="231"/>
      <c r="H53" s="231"/>
      <c r="I53" s="231"/>
      <c r="J53" s="272"/>
      <c r="K53" s="231"/>
    </row>
    <row r="54" spans="2:20" x14ac:dyDescent="0.4">
      <c r="B54" s="181"/>
      <c r="C54" s="181"/>
      <c r="D54" s="181"/>
      <c r="E54" s="181"/>
      <c r="F54" s="231"/>
      <c r="G54" s="231"/>
      <c r="H54" s="231"/>
      <c r="I54" s="231"/>
      <c r="J54" s="272"/>
      <c r="K54" s="231"/>
    </row>
    <row r="55" spans="2:20" ht="15.5" thickBot="1" x14ac:dyDescent="0.45">
      <c r="B55" s="181"/>
      <c r="C55" s="181"/>
      <c r="D55" s="181"/>
      <c r="E55" s="181"/>
      <c r="F55" s="231"/>
      <c r="G55" s="231"/>
      <c r="H55" s="231"/>
      <c r="I55" s="231"/>
      <c r="J55" s="272"/>
      <c r="K55" s="231"/>
    </row>
    <row r="56" spans="2:20" ht="16.5" thickBot="1" x14ac:dyDescent="0.45">
      <c r="H56" s="282"/>
      <c r="I56" s="224" t="s">
        <v>1952</v>
      </c>
      <c r="J56" s="176">
        <f>SUMIF(Government_revenues_table[Currency],"USD",Government_revenues_table[Revenue value])+(IFERROR(SUMIF(Government_revenues_table[Currency],"&lt;&gt;USD",Government_revenues_table[Revenue value])/'Part 1 - About'!$E$45,0))</f>
        <v>1943191726.5215001</v>
      </c>
      <c r="T56" s="225"/>
    </row>
    <row r="57" spans="2:20" ht="21" customHeight="1" thickBot="1" x14ac:dyDescent="0.45">
      <c r="I57" s="12"/>
      <c r="J57" s="182"/>
    </row>
    <row r="58" spans="2:20" ht="16.5" thickBot="1" x14ac:dyDescent="0.45">
      <c r="I58" s="224" t="str">
        <f>"Total in "&amp;'Part 1 - About'!E44</f>
        <v>Total in ZMW</v>
      </c>
      <c r="J58" s="176">
        <f>IF('Part 1 - About'!$E$44="USD",0,SUMIF(Government_revenues_table[Currency],'Part 1 - About'!$E$44,Government_revenues_table[Revenue value]))+(IFERROR(SUMIF(Government_revenues_table[Currency],"USD",Government_revenues_table[Revenue value])*'Part 1 - About'!$E$45,0))</f>
        <v>38863834530.43</v>
      </c>
    </row>
    <row r="62" spans="2:20" ht="22.5" x14ac:dyDescent="0.4">
      <c r="F62" s="172" t="s">
        <v>1563</v>
      </c>
      <c r="G62" s="172"/>
      <c r="H62" s="194"/>
      <c r="I62" s="194"/>
      <c r="J62" s="194"/>
      <c r="K62" s="194"/>
    </row>
    <row r="63" spans="2:20" x14ac:dyDescent="0.4">
      <c r="F63" s="183" t="s">
        <v>1564</v>
      </c>
      <c r="G63" s="184"/>
      <c r="H63" s="184"/>
      <c r="I63" s="184"/>
      <c r="J63" s="185"/>
      <c r="K63" s="184"/>
    </row>
    <row r="64" spans="2:20" x14ac:dyDescent="0.4">
      <c r="F64" s="183"/>
      <c r="G64" s="184"/>
      <c r="H64" s="184"/>
      <c r="I64" s="184"/>
      <c r="J64" s="185"/>
      <c r="K64" s="184"/>
    </row>
    <row r="65" spans="6:11" x14ac:dyDescent="0.4">
      <c r="F65" s="183"/>
      <c r="G65" s="184"/>
      <c r="H65" s="184"/>
      <c r="I65" s="184"/>
      <c r="J65" s="185"/>
      <c r="K65" s="184"/>
    </row>
    <row r="66" spans="6:11" x14ac:dyDescent="0.4">
      <c r="F66" s="183" t="s">
        <v>1554</v>
      </c>
      <c r="G66" s="184" t="s">
        <v>1931</v>
      </c>
      <c r="H66" s="184"/>
      <c r="I66" s="184"/>
      <c r="J66" s="185"/>
      <c r="K66" s="184"/>
    </row>
    <row r="67" spans="6:11" x14ac:dyDescent="0.4">
      <c r="F67" s="183" t="s">
        <v>1555</v>
      </c>
      <c r="G67" s="184" t="s">
        <v>1932</v>
      </c>
      <c r="H67" s="184"/>
      <c r="I67" s="184"/>
      <c r="J67" s="185"/>
      <c r="K67" s="184"/>
    </row>
    <row r="68" spans="6:11" x14ac:dyDescent="0.4">
      <c r="F68" s="183"/>
      <c r="G68" s="186" t="s">
        <v>1492</v>
      </c>
      <c r="H68" s="186" t="s">
        <v>1435</v>
      </c>
      <c r="I68" s="186" t="s">
        <v>1498</v>
      </c>
      <c r="J68" s="187" t="s">
        <v>1436</v>
      </c>
      <c r="K68" s="186" t="s">
        <v>1006</v>
      </c>
    </row>
    <row r="69" spans="6:11" x14ac:dyDescent="0.4">
      <c r="F69" s="183"/>
      <c r="G69" s="188" t="s">
        <v>988</v>
      </c>
      <c r="H69" s="188" t="s">
        <v>2089</v>
      </c>
      <c r="I69" s="188" t="s">
        <v>2041</v>
      </c>
      <c r="J69" s="189">
        <f>J34</f>
        <v>951784674.57000005</v>
      </c>
      <c r="K69" s="190" t="s">
        <v>1214</v>
      </c>
    </row>
    <row r="70" spans="6:11" x14ac:dyDescent="0.4">
      <c r="F70" s="183"/>
      <c r="G70" s="184" t="s">
        <v>988</v>
      </c>
      <c r="H70" s="184" t="s">
        <v>2090</v>
      </c>
      <c r="I70" s="184" t="s">
        <v>2041</v>
      </c>
      <c r="J70" s="185">
        <f>J43</f>
        <v>2915960069</v>
      </c>
      <c r="K70" s="190" t="s">
        <v>1214</v>
      </c>
    </row>
    <row r="71" spans="6:11" x14ac:dyDescent="0.4">
      <c r="F71" s="183"/>
      <c r="G71" s="184" t="s">
        <v>988</v>
      </c>
      <c r="H71" s="184" t="s">
        <v>2091</v>
      </c>
      <c r="I71" s="184"/>
      <c r="J71" s="185">
        <v>27000000</v>
      </c>
      <c r="K71" s="190" t="s">
        <v>1214</v>
      </c>
    </row>
    <row r="72" spans="6:11" x14ac:dyDescent="0.4">
      <c r="F72" s="183"/>
      <c r="G72" s="184" t="s">
        <v>988</v>
      </c>
      <c r="H72" s="184" t="s">
        <v>2094</v>
      </c>
      <c r="I72" s="184" t="s">
        <v>2038</v>
      </c>
      <c r="J72" s="185">
        <f>J31</f>
        <v>942618380</v>
      </c>
      <c r="K72" s="190" t="s">
        <v>1214</v>
      </c>
    </row>
    <row r="73" spans="6:11" x14ac:dyDescent="0.4">
      <c r="F73" s="183"/>
      <c r="G73" s="273" t="s">
        <v>988</v>
      </c>
      <c r="H73" s="273" t="s">
        <v>2093</v>
      </c>
      <c r="I73" s="266" t="s">
        <v>2047</v>
      </c>
      <c r="J73" s="185">
        <f>J32</f>
        <v>31948</v>
      </c>
      <c r="K73" s="190" t="s">
        <v>1214</v>
      </c>
    </row>
    <row r="74" spans="6:11" x14ac:dyDescent="0.4">
      <c r="F74" s="183"/>
      <c r="G74" s="184"/>
      <c r="H74" s="184"/>
      <c r="I74" s="184"/>
      <c r="J74" s="185"/>
      <c r="K74" s="190"/>
    </row>
    <row r="75" spans="6:11" ht="15.5" thickBot="1" x14ac:dyDescent="0.45">
      <c r="F75" s="183"/>
      <c r="G75" s="191" t="s">
        <v>1562</v>
      </c>
      <c r="H75" s="191"/>
      <c r="I75" s="191"/>
      <c r="J75" s="192">
        <f>SUM(J69:J74)</f>
        <v>4837395071.5699997</v>
      </c>
      <c r="K75" s="190" t="s">
        <v>1214</v>
      </c>
    </row>
    <row r="76" spans="6:11" ht="15.5" thickTop="1" x14ac:dyDescent="0.4">
      <c r="F76" s="183" t="s">
        <v>1556</v>
      </c>
      <c r="G76" s="184" t="s">
        <v>1559</v>
      </c>
      <c r="H76" s="184"/>
      <c r="I76" s="184"/>
      <c r="J76" s="185"/>
      <c r="K76" s="184"/>
    </row>
    <row r="77" spans="6:11" x14ac:dyDescent="0.4">
      <c r="F77" s="183" t="s">
        <v>1557</v>
      </c>
      <c r="G77" s="184" t="s">
        <v>1559</v>
      </c>
      <c r="H77" s="184"/>
      <c r="I77" s="184"/>
      <c r="J77" s="185"/>
      <c r="K77" s="184"/>
    </row>
    <row r="78" spans="6:11" x14ac:dyDescent="0.4">
      <c r="F78" s="183" t="s">
        <v>1558</v>
      </c>
      <c r="G78" s="184" t="s">
        <v>1559</v>
      </c>
      <c r="H78" s="184"/>
      <c r="I78" s="184"/>
      <c r="J78" s="185"/>
      <c r="K78" s="184"/>
    </row>
    <row r="79" spans="6:11" x14ac:dyDescent="0.4">
      <c r="F79" s="183"/>
      <c r="G79" s="184"/>
      <c r="H79" s="184"/>
      <c r="I79" s="184"/>
      <c r="J79" s="185"/>
      <c r="K79" s="184"/>
    </row>
    <row r="80" spans="6:11" x14ac:dyDescent="0.4">
      <c r="F80" s="183"/>
      <c r="G80" s="184"/>
      <c r="H80" s="184"/>
      <c r="I80" s="184"/>
      <c r="J80" s="185"/>
      <c r="K80" s="184"/>
    </row>
    <row r="81" spans="6:14" ht="18.75" customHeight="1" x14ac:dyDescent="0.4">
      <c r="F81" s="183"/>
      <c r="G81" s="184"/>
      <c r="H81" s="184"/>
      <c r="I81" s="184"/>
      <c r="J81" s="185"/>
      <c r="K81" s="184"/>
    </row>
    <row r="82" spans="6:14" ht="15.75" customHeight="1" x14ac:dyDescent="0.4">
      <c r="F82" s="183"/>
      <c r="G82" s="184"/>
      <c r="H82" s="184"/>
      <c r="I82" s="184"/>
      <c r="J82" s="185"/>
      <c r="K82" s="184"/>
    </row>
    <row r="83" spans="6:14" x14ac:dyDescent="0.4">
      <c r="F83" s="183"/>
      <c r="G83" s="184"/>
      <c r="H83" s="184"/>
      <c r="I83" s="184"/>
      <c r="J83" s="185"/>
      <c r="K83" s="184"/>
    </row>
    <row r="84" spans="6:14" x14ac:dyDescent="0.4">
      <c r="F84" s="183"/>
      <c r="G84" s="184"/>
      <c r="H84" s="184"/>
      <c r="I84" s="184"/>
      <c r="J84" s="185"/>
      <c r="K84" s="184"/>
    </row>
    <row r="85" spans="6:14" x14ac:dyDescent="0.4">
      <c r="F85" s="26"/>
      <c r="G85" s="26"/>
      <c r="H85" s="26"/>
      <c r="I85" s="26"/>
      <c r="J85" s="26"/>
      <c r="K85" s="26"/>
    </row>
    <row r="86" spans="6:14" ht="15.75" customHeight="1" thickBot="1" x14ac:dyDescent="0.45">
      <c r="F86" s="333"/>
      <c r="G86" s="333"/>
      <c r="H86" s="333"/>
      <c r="I86" s="333"/>
      <c r="J86" s="333"/>
      <c r="K86" s="333"/>
      <c r="L86" s="333"/>
      <c r="M86" s="333"/>
      <c r="N86" s="333"/>
    </row>
    <row r="87" spans="6:14" x14ac:dyDescent="0.4">
      <c r="F87" s="334"/>
      <c r="G87" s="334"/>
      <c r="H87" s="334"/>
      <c r="I87" s="334"/>
      <c r="J87" s="334"/>
      <c r="K87" s="334"/>
      <c r="L87" s="334"/>
      <c r="M87" s="334"/>
      <c r="N87" s="334"/>
    </row>
    <row r="88" spans="6:14" ht="15.5" thickBot="1" x14ac:dyDescent="0.45">
      <c r="F88" s="314" t="s">
        <v>1846</v>
      </c>
      <c r="G88" s="315"/>
      <c r="H88" s="315"/>
      <c r="I88" s="315"/>
      <c r="J88" s="315"/>
      <c r="K88" s="315"/>
      <c r="L88" s="315"/>
      <c r="M88" s="315"/>
      <c r="N88" s="315"/>
    </row>
    <row r="89" spans="6:14" x14ac:dyDescent="0.4">
      <c r="F89" s="316" t="s">
        <v>1865</v>
      </c>
      <c r="G89" s="317"/>
      <c r="H89" s="317"/>
      <c r="I89" s="317"/>
      <c r="J89" s="317"/>
      <c r="K89" s="317"/>
      <c r="L89" s="317"/>
      <c r="M89" s="317"/>
      <c r="N89" s="317"/>
    </row>
    <row r="90" spans="6:14" ht="15.5" thickBot="1" x14ac:dyDescent="0.45">
      <c r="F90" s="335"/>
      <c r="G90" s="335"/>
      <c r="H90" s="335"/>
      <c r="I90" s="335"/>
      <c r="J90" s="335"/>
      <c r="K90" s="335"/>
      <c r="L90" s="335"/>
      <c r="M90" s="335"/>
      <c r="N90" s="335"/>
    </row>
    <row r="91" spans="6:14" x14ac:dyDescent="0.4">
      <c r="F91" s="304" t="s">
        <v>1845</v>
      </c>
      <c r="G91" s="304"/>
      <c r="H91" s="304"/>
      <c r="I91" s="304"/>
      <c r="J91" s="304"/>
      <c r="K91" s="304"/>
      <c r="L91" s="304"/>
      <c r="M91" s="304"/>
      <c r="N91" s="304"/>
    </row>
    <row r="92" spans="6:14" ht="15.75" customHeight="1" x14ac:dyDescent="0.4">
      <c r="F92" s="293" t="s">
        <v>1866</v>
      </c>
      <c r="G92" s="293"/>
      <c r="H92" s="293"/>
      <c r="I92" s="293"/>
      <c r="J92" s="293"/>
      <c r="K92" s="293"/>
      <c r="L92" s="293"/>
      <c r="M92" s="293"/>
      <c r="N92" s="293"/>
    </row>
    <row r="93" spans="6:14" x14ac:dyDescent="0.4">
      <c r="F93" s="304" t="s">
        <v>1867</v>
      </c>
      <c r="G93" s="304"/>
      <c r="H93" s="304"/>
      <c r="I93" s="304"/>
      <c r="J93" s="304"/>
      <c r="K93" s="304"/>
      <c r="L93" s="304"/>
      <c r="M93" s="304"/>
      <c r="N93" s="304"/>
    </row>
  </sheetData>
  <sheetProtection insertRows="0"/>
  <protectedRanges>
    <protectedRange algorithmName="SHA-512" hashValue="19r0bVvPR7yZA0UiYij7Tv1CBk3noIABvFePbLhCJ4nk3L6A+Fy+RdPPS3STf+a52x4pG2PQK4FAkXK9epnlIA==" saltValue="gQC4yrLvnbJqxYZ0KSEoZA==" spinCount="100000" sqref="K56 J22:K55 J72:J73 K69:K75" name="Government revenues"/>
    <protectedRange algorithmName="SHA-512" hashValue="19r0bVvPR7yZA0UiYij7Tv1CBk3noIABvFePbLhCJ4nk3L6A+Fy+RdPPS3STf+a52x4pG2PQK4FAkXK9epnlIA==" saltValue="gQC4yrLvnbJqxYZ0KSEoZA==" spinCount="100000" sqref="F50:G55 I72:I73 G72:G73 F49 I22:I55 G22:G49" name="Government revenues_2"/>
    <protectedRange algorithmName="SHA-512" hashValue="19r0bVvPR7yZA0UiYij7Tv1CBk3noIABvFePbLhCJ4nk3L6A+Fy+RdPPS3STf+a52x4pG2PQK4FAkXK9epnlIA==" saltValue="gQC4yrLvnbJqxYZ0KSEoZA==" spinCount="100000" sqref="F22:F48" name="Government revenues_1_2"/>
  </protectedRanges>
  <mergeCells count="26">
    <mergeCell ref="F90:N90"/>
    <mergeCell ref="F91:N91"/>
    <mergeCell ref="F20:K20"/>
    <mergeCell ref="F16:N16"/>
    <mergeCell ref="P31:U31"/>
    <mergeCell ref="M19:N19"/>
    <mergeCell ref="M27:N27"/>
    <mergeCell ref="M28:N28"/>
    <mergeCell ref="M21:N21"/>
    <mergeCell ref="M22:N26"/>
    <mergeCell ref="F93:N93"/>
    <mergeCell ref="F18:K18"/>
    <mergeCell ref="F8:N8"/>
    <mergeCell ref="F9:N9"/>
    <mergeCell ref="F10:N10"/>
    <mergeCell ref="F11:N11"/>
    <mergeCell ref="F12:N12"/>
    <mergeCell ref="F13:N13"/>
    <mergeCell ref="F14:N14"/>
    <mergeCell ref="F15:N15"/>
    <mergeCell ref="M18:N18"/>
    <mergeCell ref="F86:N86"/>
    <mergeCell ref="F87:N87"/>
    <mergeCell ref="F88:N88"/>
    <mergeCell ref="F92:N92"/>
    <mergeCell ref="F89:N89"/>
  </mergeCells>
  <dataValidations xWindow="1498" yWindow="357" count="11">
    <dataValidation type="list" allowBlank="1" showInputMessage="1" showErrorMessage="1" sqref="F22:F55" xr:uid="{E123D8C7-9990-408C-B884-382119A51E07}">
      <formula1>GFS_list</formula1>
    </dataValidation>
    <dataValidation type="list" allowBlank="1" showInputMessage="1" showErrorMessage="1" sqref="K69:K75"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72:H73 H22:H56" xr:uid="{A0B5A796-68C5-4664-A38E-A4ABE78E413C}"/>
    <dataValidation type="textLength" allowBlank="1" showInputMessage="1" showErrorMessage="1" errorTitle="Please do not edit these cells" error="Please do not edit these cells" sqref="F62:K63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85:K85" xr:uid="{B41B3659-95C0-4782-8249-C45F1BA8CF71}">
      <formula1>10000</formula1>
      <formula2>50000</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55 J72:J73" xr:uid="{E188CC06-04C5-4523-9D0F-33E094E7A8EB}">
      <formula1>0.1</formula1>
      <formula2>0.2</formula2>
    </dataValidation>
    <dataValidation type="textLength" allowBlank="1" showInputMessage="1" showErrorMessage="1" sqref="B7:K20 F86:N90 A7:A93 B86:E93 F56:H61 B51:E61 I59:J61 J57 L7:O85 K56:K61" xr:uid="{C34C43B0-4B88-4697-A1F8-6046FF94A4E3}">
      <formula1>9999999</formula1>
      <formula2>99999999</formula2>
    </dataValidation>
    <dataValidation type="textLength" allowBlank="1" showInputMessage="1" showErrorMessage="1" errorTitle="Do not edit these cells" error="Please do not edit these cells" sqref="F91:N93" xr:uid="{F2954D87-D339-415D-9481-D75E0A4DEE87}">
      <formula1>9999999</formula1>
      <formula2>99999999</formula2>
    </dataValidation>
    <dataValidation type="whole" allowBlank="1" showInputMessage="1" showErrorMessage="1" sqref="I56:J56 I58:J58" xr:uid="{89211BE3-9C99-4B00-84AC-51B5A538A063}">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I72:I73 I50" xr:uid="{29C0632F-8D36-4AA6-A78C-42CA0CAA9F35}"/>
  </dataValidations>
  <hyperlinks>
    <hyperlink ref="M19" r:id="rId1" location="r5-1" display="EITI Requirement 5.1" xr:uid="{D1298250-E9A8-4B35-9832-EB42334EC5CC}"/>
    <hyperlink ref="F20" r:id="rId2" location="r4-1" display="EITI Requirement 4.1" xr:uid="{EB616848-9320-443F-A042-28F04868856E}"/>
    <hyperlink ref="F89:J89" r:id="rId3" display="Give us your feedback or report a conflict in the data! Write to us at  data@eiti.org" xr:uid="{75CFFD54-1803-40DD-84A4-A9C2A50A545A}"/>
    <hyperlink ref="F88:J88"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xWindow="1498" yWindow="357" count="2">
        <x14:dataValidation type="list" allowBlank="1" showInputMessage="1" showErrorMessage="1" xr:uid="{00000000-0002-0000-0300-000000000000}">
          <x14:formula1>
            <xm:f>Lists!$S$2:$S$29</xm:f>
          </x14:formula1>
          <xm:sqref>B22:E50</xm:sqref>
        </x14:dataValidation>
        <x14:dataValidation type="list" allowBlank="1" showInputMessage="1" showErrorMessage="1" xr:uid="{84FF5E48-7B81-4123-B271-67A5E717896F}">
          <x14:formula1>
            <xm:f>Lists!$I$11:$I$168</xm:f>
          </x14:formula1>
          <xm:sqref>K22:K55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N271"/>
  <sheetViews>
    <sheetView showGridLines="0" topLeftCell="A3" zoomScale="80" zoomScaleNormal="80" workbookViewId="0">
      <pane xSplit="5" ySplit="12" topLeftCell="F25" activePane="bottomRight" state="frozen"/>
      <selection activeCell="A3" sqref="A3"/>
      <selection pane="topRight" activeCell="F3" sqref="F3"/>
      <selection pane="bottomLeft" activeCell="A15" sqref="A15"/>
      <selection pane="bottomRight" activeCell="H26" sqref="H26"/>
    </sheetView>
  </sheetViews>
  <sheetFormatPr defaultColWidth="9.1796875" defaultRowHeight="14" x14ac:dyDescent="0.35"/>
  <cols>
    <col min="1" max="1" width="3.81640625" style="12" customWidth="1"/>
    <col min="2" max="2" width="13.6328125" style="12" bestFit="1" customWidth="1"/>
    <col min="3" max="3" width="42.1796875" style="12" customWidth="1"/>
    <col min="4" max="4" width="54.08984375" style="12" customWidth="1"/>
    <col min="5" max="5" width="30.54296875" style="12" bestFit="1" customWidth="1"/>
    <col min="6" max="6" width="31.54296875" style="12" bestFit="1" customWidth="1"/>
    <col min="7" max="7" width="34.1796875" style="12" bestFit="1" customWidth="1"/>
    <col min="8" max="8" width="22.81640625" style="12" bestFit="1" customWidth="1"/>
    <col min="9" max="9" width="27.1796875" style="12" bestFit="1" customWidth="1"/>
    <col min="10" max="10" width="28.453125" style="12" customWidth="1"/>
    <col min="11" max="11" width="37.1796875" style="12" bestFit="1" customWidth="1"/>
    <col min="12" max="12" width="38.54296875" style="12" bestFit="1" customWidth="1"/>
    <col min="13" max="13" width="26" style="12" bestFit="1" customWidth="1"/>
    <col min="14" max="14" width="16.81640625" style="12" bestFit="1" customWidth="1"/>
    <col min="15" max="15" width="4" style="12" customWidth="1"/>
    <col min="16" max="16" width="9.1796875" style="12"/>
    <col min="17" max="33" width="15.81640625" style="12" customWidth="1"/>
    <col min="34" max="16384" width="9.1796875" style="12"/>
  </cols>
  <sheetData>
    <row r="2" spans="2:14" s="38" customFormat="1" ht="15" x14ac:dyDescent="0.4">
      <c r="C2" s="305" t="s">
        <v>1912</v>
      </c>
      <c r="D2" s="305"/>
      <c r="E2" s="305"/>
      <c r="F2" s="305"/>
      <c r="G2" s="305"/>
      <c r="H2" s="305"/>
      <c r="I2" s="305"/>
      <c r="J2" s="305"/>
      <c r="K2" s="305"/>
      <c r="L2" s="305"/>
      <c r="M2" s="305"/>
      <c r="N2" s="305"/>
    </row>
    <row r="3" spans="2:14" ht="21" customHeight="1" x14ac:dyDescent="0.35">
      <c r="C3" s="342" t="s">
        <v>1635</v>
      </c>
      <c r="D3" s="342"/>
      <c r="E3" s="342"/>
      <c r="F3" s="342"/>
      <c r="G3" s="342"/>
      <c r="H3" s="342"/>
      <c r="I3" s="342"/>
      <c r="J3" s="342"/>
      <c r="K3" s="342"/>
      <c r="L3" s="342"/>
      <c r="M3" s="342"/>
      <c r="N3" s="342"/>
    </row>
    <row r="4" spans="2:14" s="38" customFormat="1" ht="15.65" customHeight="1" x14ac:dyDescent="0.4">
      <c r="C4" s="343" t="s">
        <v>1913</v>
      </c>
      <c r="D4" s="343"/>
      <c r="E4" s="343"/>
      <c r="F4" s="343"/>
      <c r="G4" s="343"/>
      <c r="H4" s="343"/>
      <c r="I4" s="343"/>
      <c r="J4" s="343"/>
      <c r="K4" s="343"/>
      <c r="L4" s="343"/>
      <c r="M4" s="343"/>
      <c r="N4" s="343"/>
    </row>
    <row r="5" spans="2:14" s="38" customFormat="1" ht="15.65" customHeight="1" x14ac:dyDescent="0.4">
      <c r="C5" s="343" t="s">
        <v>1914</v>
      </c>
      <c r="D5" s="343"/>
      <c r="E5" s="343"/>
      <c r="F5" s="343"/>
      <c r="G5" s="343"/>
      <c r="H5" s="343"/>
      <c r="I5" s="343"/>
      <c r="J5" s="343"/>
      <c r="K5" s="343"/>
      <c r="L5" s="343"/>
      <c r="M5" s="343"/>
      <c r="N5" s="343"/>
    </row>
    <row r="6" spans="2:14" s="38" customFormat="1" ht="15.65" customHeight="1" x14ac:dyDescent="0.4">
      <c r="C6" s="343" t="s">
        <v>1915</v>
      </c>
      <c r="D6" s="343"/>
      <c r="E6" s="343"/>
      <c r="F6" s="343"/>
      <c r="G6" s="343"/>
      <c r="H6" s="343"/>
      <c r="I6" s="343"/>
      <c r="J6" s="343"/>
      <c r="K6" s="343"/>
      <c r="L6" s="343"/>
      <c r="M6" s="343"/>
      <c r="N6" s="343"/>
    </row>
    <row r="7" spans="2:14" s="38" customFormat="1" ht="15.65" customHeight="1" x14ac:dyDescent="0.4">
      <c r="C7" s="343" t="s">
        <v>1916</v>
      </c>
      <c r="D7" s="343"/>
      <c r="E7" s="343"/>
      <c r="F7" s="343"/>
      <c r="G7" s="343"/>
      <c r="H7" s="343"/>
      <c r="I7" s="343"/>
      <c r="J7" s="343"/>
      <c r="K7" s="343"/>
      <c r="L7" s="343"/>
      <c r="M7" s="343"/>
      <c r="N7" s="343"/>
    </row>
    <row r="8" spans="2:14" s="38" customFormat="1" ht="15.65" customHeight="1" x14ac:dyDescent="0.4">
      <c r="C8" s="343" t="s">
        <v>1917</v>
      </c>
      <c r="D8" s="343"/>
      <c r="E8" s="343"/>
      <c r="F8" s="343"/>
      <c r="G8" s="343"/>
      <c r="H8" s="343"/>
      <c r="I8" s="343"/>
      <c r="J8" s="343"/>
      <c r="K8" s="343"/>
      <c r="L8" s="343"/>
      <c r="M8" s="343"/>
      <c r="N8" s="343"/>
    </row>
    <row r="9" spans="2:14" s="38" customFormat="1" ht="15" x14ac:dyDescent="0.4">
      <c r="C9" s="318" t="s">
        <v>1911</v>
      </c>
      <c r="D9" s="318"/>
      <c r="E9" s="318"/>
      <c r="F9" s="318"/>
      <c r="G9" s="318"/>
      <c r="H9" s="318"/>
      <c r="I9" s="318"/>
      <c r="J9" s="318"/>
      <c r="K9" s="318"/>
      <c r="L9" s="318"/>
      <c r="M9" s="318"/>
      <c r="N9" s="318"/>
    </row>
    <row r="10" spans="2:14" x14ac:dyDescent="0.35">
      <c r="C10" s="345"/>
      <c r="D10" s="345"/>
      <c r="E10" s="345"/>
      <c r="F10" s="345"/>
      <c r="G10" s="345"/>
      <c r="H10" s="345"/>
      <c r="I10" s="345"/>
      <c r="J10" s="345"/>
      <c r="K10" s="345"/>
      <c r="L10" s="345"/>
      <c r="M10" s="345"/>
      <c r="N10" s="345"/>
    </row>
    <row r="11" spans="2:14" ht="22.5" x14ac:dyDescent="0.35">
      <c r="C11" s="320" t="s">
        <v>1660</v>
      </c>
      <c r="D11" s="320"/>
      <c r="E11" s="320"/>
      <c r="F11" s="320"/>
      <c r="G11" s="320"/>
      <c r="H11" s="320"/>
      <c r="I11" s="320"/>
      <c r="J11" s="320"/>
      <c r="K11" s="320"/>
      <c r="L11" s="320"/>
      <c r="M11" s="320"/>
      <c r="N11" s="320"/>
    </row>
    <row r="12" spans="2:14" s="38" customFormat="1" ht="14.25" customHeight="1" x14ac:dyDescent="0.4"/>
    <row r="13" spans="2:14" s="38" customFormat="1" ht="15.75" customHeight="1" x14ac:dyDescent="0.4">
      <c r="B13" s="336" t="s">
        <v>1926</v>
      </c>
      <c r="C13" s="336"/>
      <c r="D13" s="336"/>
      <c r="E13" s="336"/>
      <c r="F13" s="336"/>
      <c r="G13" s="336"/>
      <c r="H13" s="336"/>
      <c r="I13" s="336"/>
      <c r="J13" s="336"/>
      <c r="K13" s="336"/>
      <c r="L13" s="336"/>
      <c r="M13" s="336"/>
      <c r="N13" s="336"/>
    </row>
    <row r="14" spans="2:14" s="38" customFormat="1" ht="15" x14ac:dyDescent="0.4">
      <c r="B14" s="38" t="s">
        <v>1492</v>
      </c>
      <c r="C14" s="38" t="s">
        <v>1574</v>
      </c>
      <c r="D14" s="38" t="s">
        <v>1498</v>
      </c>
      <c r="E14" s="38" t="s">
        <v>1435</v>
      </c>
      <c r="F14" s="38" t="s">
        <v>1499</v>
      </c>
      <c r="G14" s="38" t="s">
        <v>1500</v>
      </c>
      <c r="H14" s="38" t="s">
        <v>1497</v>
      </c>
      <c r="I14" s="38" t="s">
        <v>1575</v>
      </c>
      <c r="J14" s="38" t="s">
        <v>1436</v>
      </c>
      <c r="K14" s="38" t="s">
        <v>1757</v>
      </c>
      <c r="L14" s="38" t="s">
        <v>1755</v>
      </c>
      <c r="M14" s="38" t="s">
        <v>1756</v>
      </c>
      <c r="N14" s="38" t="s">
        <v>1502</v>
      </c>
    </row>
    <row r="15" spans="2:14" s="38" customFormat="1" ht="15" x14ac:dyDescent="0.4">
      <c r="B15" s="231" t="s">
        <v>988</v>
      </c>
      <c r="C15" s="231" t="s">
        <v>2021</v>
      </c>
      <c r="D15" s="231" t="s">
        <v>2042</v>
      </c>
      <c r="E15" s="231" t="s">
        <v>2085</v>
      </c>
      <c r="F15" s="231" t="s">
        <v>996</v>
      </c>
      <c r="G15" s="231" t="s">
        <v>999</v>
      </c>
      <c r="H15" s="231"/>
      <c r="I15" s="231" t="s">
        <v>1214</v>
      </c>
      <c r="J15" s="173">
        <v>25600</v>
      </c>
      <c r="K15" s="231" t="s">
        <v>999</v>
      </c>
      <c r="L15" s="231"/>
      <c r="M15" s="231"/>
      <c r="N15" s="231"/>
    </row>
    <row r="16" spans="2:14" s="38" customFormat="1" ht="15" x14ac:dyDescent="0.4">
      <c r="B16" s="231" t="s">
        <v>988</v>
      </c>
      <c r="C16" s="231" t="s">
        <v>2027</v>
      </c>
      <c r="D16" s="231" t="s">
        <v>2042</v>
      </c>
      <c r="E16" s="231" t="s">
        <v>2085</v>
      </c>
      <c r="F16" s="231" t="s">
        <v>996</v>
      </c>
      <c r="G16" s="231" t="s">
        <v>999</v>
      </c>
      <c r="H16" s="231"/>
      <c r="I16" s="231" t="s">
        <v>1214</v>
      </c>
      <c r="J16" s="173">
        <v>56000</v>
      </c>
      <c r="K16" s="231" t="s">
        <v>999</v>
      </c>
      <c r="L16" s="231"/>
      <c r="M16" s="231"/>
      <c r="N16" s="231"/>
    </row>
    <row r="17" spans="2:14" s="38" customFormat="1" ht="15" x14ac:dyDescent="0.4">
      <c r="B17" s="231" t="s">
        <v>988</v>
      </c>
      <c r="C17" s="231" t="s">
        <v>2097</v>
      </c>
      <c r="D17" s="231" t="s">
        <v>2042</v>
      </c>
      <c r="E17" s="231" t="s">
        <v>2085</v>
      </c>
      <c r="F17" s="231" t="s">
        <v>996</v>
      </c>
      <c r="G17" s="231" t="s">
        <v>999</v>
      </c>
      <c r="H17" s="231"/>
      <c r="I17" s="231" t="s">
        <v>1214</v>
      </c>
      <c r="J17" s="173">
        <v>136497</v>
      </c>
      <c r="K17" s="231" t="s">
        <v>999</v>
      </c>
      <c r="L17" s="231"/>
      <c r="M17" s="231"/>
      <c r="N17" s="231"/>
    </row>
    <row r="18" spans="2:14" s="38" customFormat="1" ht="15" x14ac:dyDescent="0.4">
      <c r="B18" s="231" t="s">
        <v>988</v>
      </c>
      <c r="C18" s="32" t="s">
        <v>2038</v>
      </c>
      <c r="D18" s="231" t="s">
        <v>2043</v>
      </c>
      <c r="E18" s="231" t="s">
        <v>2074</v>
      </c>
      <c r="F18" s="231" t="s">
        <v>996</v>
      </c>
      <c r="G18" s="231" t="s">
        <v>996</v>
      </c>
      <c r="H18" s="231"/>
      <c r="I18" s="231" t="s">
        <v>1214</v>
      </c>
      <c r="J18" s="173">
        <v>450000</v>
      </c>
      <c r="K18" s="231" t="s">
        <v>999</v>
      </c>
      <c r="L18" s="231"/>
      <c r="M18" s="231"/>
      <c r="N18" s="231"/>
    </row>
    <row r="19" spans="2:14" s="38" customFormat="1" ht="15" x14ac:dyDescent="0.4">
      <c r="B19" s="231" t="s">
        <v>988</v>
      </c>
      <c r="C19" s="231" t="s">
        <v>2021</v>
      </c>
      <c r="D19" s="231" t="s">
        <v>2043</v>
      </c>
      <c r="E19" s="231" t="s">
        <v>2073</v>
      </c>
      <c r="F19" s="231" t="s">
        <v>996</v>
      </c>
      <c r="G19" s="231" t="s">
        <v>996</v>
      </c>
      <c r="H19" s="348" t="s">
        <v>2113</v>
      </c>
      <c r="I19" s="231" t="s">
        <v>1214</v>
      </c>
      <c r="J19" s="173">
        <v>48000</v>
      </c>
      <c r="K19" s="231" t="s">
        <v>999</v>
      </c>
      <c r="L19" s="231"/>
      <c r="M19" s="231"/>
      <c r="N19" s="231"/>
    </row>
    <row r="20" spans="2:14" s="38" customFormat="1" ht="15" x14ac:dyDescent="0.4">
      <c r="B20" s="231" t="s">
        <v>988</v>
      </c>
      <c r="C20" s="231" t="s">
        <v>2027</v>
      </c>
      <c r="D20" s="231" t="s">
        <v>2043</v>
      </c>
      <c r="E20" s="231" t="s">
        <v>2073</v>
      </c>
      <c r="F20" s="231" t="s">
        <v>996</v>
      </c>
      <c r="G20" s="231" t="s">
        <v>996</v>
      </c>
      <c r="H20" s="231"/>
      <c r="I20" s="231" t="s">
        <v>1214</v>
      </c>
      <c r="J20" s="173">
        <v>292563</v>
      </c>
      <c r="K20" s="231" t="s">
        <v>999</v>
      </c>
      <c r="L20" s="231"/>
      <c r="M20" s="231"/>
      <c r="N20" s="231"/>
    </row>
    <row r="21" spans="2:14" s="38" customFormat="1" ht="105" x14ac:dyDescent="0.4">
      <c r="B21" s="231" t="s">
        <v>988</v>
      </c>
      <c r="C21" s="231" t="s">
        <v>2007</v>
      </c>
      <c r="D21" s="231" t="s">
        <v>2043</v>
      </c>
      <c r="E21" s="231" t="s">
        <v>2073</v>
      </c>
      <c r="F21" s="231" t="s">
        <v>996</v>
      </c>
      <c r="G21" s="231" t="s">
        <v>996</v>
      </c>
      <c r="H21" s="348" t="s">
        <v>2107</v>
      </c>
      <c r="I21" s="231" t="s">
        <v>1214</v>
      </c>
      <c r="J21" s="173">
        <v>314527</v>
      </c>
      <c r="K21" s="231" t="s">
        <v>999</v>
      </c>
      <c r="L21" s="231"/>
      <c r="M21" s="231"/>
      <c r="N21" s="231"/>
    </row>
    <row r="22" spans="2:14" s="38" customFormat="1" ht="15" x14ac:dyDescent="0.4">
      <c r="B22" s="231" t="s">
        <v>988</v>
      </c>
      <c r="C22" s="231" t="s">
        <v>2024</v>
      </c>
      <c r="D22" s="231" t="s">
        <v>2043</v>
      </c>
      <c r="E22" s="231" t="s">
        <v>2073</v>
      </c>
      <c r="F22" s="231" t="s">
        <v>996</v>
      </c>
      <c r="G22" s="231" t="s">
        <v>996</v>
      </c>
      <c r="H22" s="231" t="s">
        <v>2109</v>
      </c>
      <c r="I22" s="231" t="s">
        <v>1214</v>
      </c>
      <c r="J22" s="173">
        <v>383164</v>
      </c>
      <c r="K22" s="231" t="s">
        <v>999</v>
      </c>
      <c r="L22" s="231"/>
      <c r="M22" s="231"/>
      <c r="N22" s="231"/>
    </row>
    <row r="23" spans="2:14" s="38" customFormat="1" ht="120" x14ac:dyDescent="0.4">
      <c r="B23" s="231" t="s">
        <v>988</v>
      </c>
      <c r="C23" s="231" t="s">
        <v>2032</v>
      </c>
      <c r="D23" s="231" t="s">
        <v>2043</v>
      </c>
      <c r="E23" s="231" t="s">
        <v>2073</v>
      </c>
      <c r="F23" s="231" t="s">
        <v>996</v>
      </c>
      <c r="G23" s="231" t="s">
        <v>996</v>
      </c>
      <c r="H23" s="348" t="s">
        <v>2108</v>
      </c>
      <c r="I23" s="231" t="s">
        <v>1214</v>
      </c>
      <c r="J23" s="173">
        <v>432006</v>
      </c>
      <c r="K23" s="231" t="s">
        <v>999</v>
      </c>
      <c r="L23" s="231"/>
      <c r="M23" s="231"/>
      <c r="N23" s="231"/>
    </row>
    <row r="24" spans="2:14" s="38" customFormat="1" ht="30" x14ac:dyDescent="0.4">
      <c r="B24" s="231" t="s">
        <v>988</v>
      </c>
      <c r="C24" s="231" t="s">
        <v>2018</v>
      </c>
      <c r="D24" s="231" t="s">
        <v>2043</v>
      </c>
      <c r="E24" s="231" t="s">
        <v>2073</v>
      </c>
      <c r="F24" s="231" t="s">
        <v>996</v>
      </c>
      <c r="G24" s="231" t="s">
        <v>996</v>
      </c>
      <c r="H24" s="348" t="s">
        <v>2114</v>
      </c>
      <c r="I24" s="231" t="s">
        <v>1214</v>
      </c>
      <c r="J24" s="173">
        <v>478924</v>
      </c>
      <c r="K24" s="231" t="s">
        <v>999</v>
      </c>
      <c r="L24" s="231"/>
      <c r="M24" s="231"/>
      <c r="N24" s="231"/>
    </row>
    <row r="25" spans="2:14" s="38" customFormat="1" ht="120" x14ac:dyDescent="0.4">
      <c r="B25" s="231" t="s">
        <v>988</v>
      </c>
      <c r="C25" s="231" t="s">
        <v>2016</v>
      </c>
      <c r="D25" s="231" t="s">
        <v>2043</v>
      </c>
      <c r="E25" s="231" t="s">
        <v>2073</v>
      </c>
      <c r="F25" s="231" t="s">
        <v>996</v>
      </c>
      <c r="G25" s="231" t="s">
        <v>996</v>
      </c>
      <c r="H25" s="348" t="s">
        <v>2104</v>
      </c>
      <c r="I25" s="231" t="s">
        <v>1214</v>
      </c>
      <c r="J25" s="173">
        <v>1381612</v>
      </c>
      <c r="K25" s="231" t="s">
        <v>999</v>
      </c>
      <c r="L25" s="231"/>
      <c r="M25" s="231"/>
      <c r="N25" s="231"/>
    </row>
    <row r="26" spans="2:14" s="38" customFormat="1" ht="105" x14ac:dyDescent="0.4">
      <c r="B26" s="231" t="s">
        <v>988</v>
      </c>
      <c r="C26" s="231" t="s">
        <v>2038</v>
      </c>
      <c r="D26" s="231" t="s">
        <v>2043</v>
      </c>
      <c r="E26" s="231" t="s">
        <v>2073</v>
      </c>
      <c r="F26" s="231" t="s">
        <v>996</v>
      </c>
      <c r="G26" s="231" t="s">
        <v>996</v>
      </c>
      <c r="H26" s="348" t="s">
        <v>2115</v>
      </c>
      <c r="I26" s="231" t="s">
        <v>1214</v>
      </c>
      <c r="J26" s="173">
        <v>1393658</v>
      </c>
      <c r="K26" s="231" t="s">
        <v>999</v>
      </c>
      <c r="L26" s="231"/>
      <c r="M26" s="231"/>
      <c r="N26" s="231"/>
    </row>
    <row r="27" spans="2:14" s="38" customFormat="1" ht="75" x14ac:dyDescent="0.4">
      <c r="B27" s="231" t="s">
        <v>988</v>
      </c>
      <c r="C27" s="231" t="s">
        <v>2013</v>
      </c>
      <c r="D27" s="231" t="s">
        <v>2043</v>
      </c>
      <c r="E27" s="231" t="s">
        <v>2073</v>
      </c>
      <c r="F27" s="231" t="s">
        <v>996</v>
      </c>
      <c r="G27" s="231" t="s">
        <v>999</v>
      </c>
      <c r="H27" s="348" t="s">
        <v>2106</v>
      </c>
      <c r="I27" s="231" t="s">
        <v>1214</v>
      </c>
      <c r="J27" s="173">
        <v>1591388</v>
      </c>
      <c r="K27" s="231" t="s">
        <v>999</v>
      </c>
      <c r="L27" s="231"/>
      <c r="M27" s="231"/>
      <c r="N27" s="231"/>
    </row>
    <row r="28" spans="2:14" s="38" customFormat="1" ht="90" x14ac:dyDescent="0.4">
      <c r="B28" s="231" t="s">
        <v>988</v>
      </c>
      <c r="C28" s="231" t="s">
        <v>2010</v>
      </c>
      <c r="D28" s="231" t="s">
        <v>2043</v>
      </c>
      <c r="E28" s="231" t="s">
        <v>2073</v>
      </c>
      <c r="F28" s="231" t="s">
        <v>996</v>
      </c>
      <c r="G28" s="231" t="s">
        <v>996</v>
      </c>
      <c r="H28" s="348" t="s">
        <v>2110</v>
      </c>
      <c r="I28" s="231" t="s">
        <v>1214</v>
      </c>
      <c r="J28" s="173">
        <v>2004373</v>
      </c>
      <c r="K28" s="231" t="s">
        <v>999</v>
      </c>
      <c r="L28" s="231"/>
      <c r="M28" s="231"/>
      <c r="N28" s="231"/>
    </row>
    <row r="29" spans="2:14" s="38" customFormat="1" ht="15" x14ac:dyDescent="0.4">
      <c r="B29" s="231" t="s">
        <v>988</v>
      </c>
      <c r="C29" s="231" t="s">
        <v>2024</v>
      </c>
      <c r="D29" s="231" t="s">
        <v>2041</v>
      </c>
      <c r="E29" s="231" t="s">
        <v>2080</v>
      </c>
      <c r="F29" s="231" t="s">
        <v>999</v>
      </c>
      <c r="G29" s="231" t="s">
        <v>999</v>
      </c>
      <c r="H29" s="231"/>
      <c r="I29" s="231" t="s">
        <v>1214</v>
      </c>
      <c r="J29" s="173">
        <v>1020489.8800000001</v>
      </c>
      <c r="K29" s="231" t="s">
        <v>999</v>
      </c>
      <c r="M29" s="38" t="s">
        <v>1678</v>
      </c>
    </row>
    <row r="30" spans="2:14" s="38" customFormat="1" ht="15" x14ac:dyDescent="0.4">
      <c r="B30" s="231" t="s">
        <v>988</v>
      </c>
      <c r="C30" s="231" t="s">
        <v>2021</v>
      </c>
      <c r="D30" s="231" t="s">
        <v>2041</v>
      </c>
      <c r="E30" s="231" t="s">
        <v>2080</v>
      </c>
      <c r="F30" s="231" t="s">
        <v>999</v>
      </c>
      <c r="G30" s="231" t="s">
        <v>999</v>
      </c>
      <c r="H30" s="351"/>
      <c r="I30" s="231" t="s">
        <v>1214</v>
      </c>
      <c r="J30" s="173">
        <v>74543081.939999998</v>
      </c>
      <c r="K30" s="231" t="s">
        <v>999</v>
      </c>
      <c r="M30" s="38" t="s">
        <v>1678</v>
      </c>
    </row>
    <row r="31" spans="2:14" s="38" customFormat="1" ht="15" x14ac:dyDescent="0.4">
      <c r="B31" s="231" t="s">
        <v>988</v>
      </c>
      <c r="C31" s="32" t="s">
        <v>2018</v>
      </c>
      <c r="D31" s="231" t="s">
        <v>2041</v>
      </c>
      <c r="E31" s="231" t="s">
        <v>2080</v>
      </c>
      <c r="F31" s="231" t="s">
        <v>999</v>
      </c>
      <c r="G31" s="231" t="s">
        <v>999</v>
      </c>
      <c r="H31" s="231"/>
      <c r="I31" s="231" t="s">
        <v>1214</v>
      </c>
      <c r="J31" s="173">
        <v>82510066</v>
      </c>
      <c r="K31" s="231" t="s">
        <v>999</v>
      </c>
      <c r="M31" s="38" t="s">
        <v>1678</v>
      </c>
    </row>
    <row r="32" spans="2:14" s="38" customFormat="1" ht="15" x14ac:dyDescent="0.4">
      <c r="B32" s="231" t="s">
        <v>988</v>
      </c>
      <c r="C32" s="231" t="s">
        <v>2035</v>
      </c>
      <c r="D32" s="231" t="s">
        <v>2041</v>
      </c>
      <c r="E32" s="231" t="s">
        <v>2080</v>
      </c>
      <c r="F32" s="231" t="s">
        <v>999</v>
      </c>
      <c r="G32" s="231" t="s">
        <v>999</v>
      </c>
      <c r="H32" s="231"/>
      <c r="I32" s="231" t="s">
        <v>1214</v>
      </c>
      <c r="J32" s="173">
        <v>94276000</v>
      </c>
      <c r="K32" s="231" t="s">
        <v>999</v>
      </c>
      <c r="M32" s="38" t="s">
        <v>1678</v>
      </c>
    </row>
    <row r="33" spans="2:14" s="38" customFormat="1" ht="15" x14ac:dyDescent="0.4">
      <c r="B33" s="231" t="s">
        <v>988</v>
      </c>
      <c r="C33" s="231" t="s">
        <v>2097</v>
      </c>
      <c r="D33" s="231" t="s">
        <v>2041</v>
      </c>
      <c r="E33" s="231" t="s">
        <v>2080</v>
      </c>
      <c r="F33" s="231" t="s">
        <v>999</v>
      </c>
      <c r="G33" s="280"/>
      <c r="H33" s="231"/>
      <c r="I33" s="231"/>
      <c r="J33" s="281">
        <v>122934705.75000001</v>
      </c>
      <c r="K33" s="231" t="s">
        <v>999</v>
      </c>
      <c r="L33" s="231"/>
      <c r="M33" s="231"/>
      <c r="N33" s="231"/>
    </row>
    <row r="34" spans="2:14" s="38" customFormat="1" ht="15" x14ac:dyDescent="0.4">
      <c r="B34" s="231" t="s">
        <v>988</v>
      </c>
      <c r="C34" s="231" t="s">
        <v>2027</v>
      </c>
      <c r="D34" s="231" t="s">
        <v>2041</v>
      </c>
      <c r="E34" s="231" t="s">
        <v>2080</v>
      </c>
      <c r="F34" s="231" t="s">
        <v>999</v>
      </c>
      <c r="G34" s="231" t="s">
        <v>999</v>
      </c>
      <c r="H34" s="231"/>
      <c r="I34" s="231" t="s">
        <v>1214</v>
      </c>
      <c r="J34" s="173">
        <v>127603065.73</v>
      </c>
      <c r="K34" s="231" t="s">
        <v>999</v>
      </c>
      <c r="L34" s="231"/>
      <c r="M34" s="231"/>
      <c r="N34" s="231"/>
    </row>
    <row r="35" spans="2:14" s="38" customFormat="1" ht="15" x14ac:dyDescent="0.4">
      <c r="B35" s="231" t="s">
        <v>988</v>
      </c>
      <c r="C35" s="231" t="s">
        <v>2016</v>
      </c>
      <c r="D35" s="231" t="s">
        <v>2041</v>
      </c>
      <c r="E35" s="231" t="s">
        <v>2080</v>
      </c>
      <c r="F35" s="231" t="s">
        <v>999</v>
      </c>
      <c r="G35" s="231" t="s">
        <v>999</v>
      </c>
      <c r="H35" s="231"/>
      <c r="I35" s="231" t="s">
        <v>1214</v>
      </c>
      <c r="J35" s="173">
        <v>493542469.96000004</v>
      </c>
      <c r="K35" s="231" t="s">
        <v>999</v>
      </c>
      <c r="M35" s="38" t="s">
        <v>1678</v>
      </c>
    </row>
    <row r="36" spans="2:14" s="38" customFormat="1" ht="15" x14ac:dyDescent="0.4">
      <c r="B36" s="231" t="s">
        <v>988</v>
      </c>
      <c r="C36" s="231" t="s">
        <v>2020</v>
      </c>
      <c r="D36" s="231" t="s">
        <v>2041</v>
      </c>
      <c r="E36" s="231" t="s">
        <v>2080</v>
      </c>
      <c r="F36" s="231" t="s">
        <v>999</v>
      </c>
      <c r="G36" s="231" t="s">
        <v>999</v>
      </c>
      <c r="H36" s="231"/>
      <c r="I36" s="231" t="s">
        <v>1214</v>
      </c>
      <c r="J36" s="173">
        <v>542759927.63999999</v>
      </c>
      <c r="K36" s="231" t="s">
        <v>999</v>
      </c>
      <c r="M36" s="38" t="s">
        <v>1678</v>
      </c>
    </row>
    <row r="37" spans="2:14" s="38" customFormat="1" ht="15" x14ac:dyDescent="0.4">
      <c r="B37" s="231" t="s">
        <v>988</v>
      </c>
      <c r="C37" s="231" t="s">
        <v>2032</v>
      </c>
      <c r="D37" s="231" t="s">
        <v>2041</v>
      </c>
      <c r="E37" s="231" t="s">
        <v>2080</v>
      </c>
      <c r="F37" s="231" t="s">
        <v>999</v>
      </c>
      <c r="G37" s="231" t="s">
        <v>999</v>
      </c>
      <c r="H37" s="231"/>
      <c r="I37" s="231" t="s">
        <v>1214</v>
      </c>
      <c r="J37" s="173">
        <v>1093024164.6700001</v>
      </c>
      <c r="K37" s="231" t="s">
        <v>999</v>
      </c>
      <c r="L37" s="231"/>
      <c r="M37" s="231"/>
      <c r="N37" s="231"/>
    </row>
    <row r="38" spans="2:14" s="38" customFormat="1" ht="15" x14ac:dyDescent="0.4">
      <c r="B38" s="231" t="s">
        <v>988</v>
      </c>
      <c r="C38" s="231" t="s">
        <v>2010</v>
      </c>
      <c r="D38" s="231" t="s">
        <v>2041</v>
      </c>
      <c r="E38" s="231" t="s">
        <v>2080</v>
      </c>
      <c r="F38" s="231" t="s">
        <v>999</v>
      </c>
      <c r="G38" s="231" t="s">
        <v>999</v>
      </c>
      <c r="H38" s="231"/>
      <c r="I38" s="231" t="s">
        <v>1214</v>
      </c>
      <c r="J38" s="173">
        <v>2371500607.7399998</v>
      </c>
      <c r="K38" s="231" t="s">
        <v>999</v>
      </c>
      <c r="L38" s="231"/>
      <c r="M38" s="231"/>
      <c r="N38" s="231"/>
    </row>
    <row r="39" spans="2:14" s="38" customFormat="1" ht="15" x14ac:dyDescent="0.4">
      <c r="B39" s="231" t="s">
        <v>988</v>
      </c>
      <c r="C39" s="231" t="s">
        <v>2013</v>
      </c>
      <c r="D39" s="231" t="s">
        <v>2041</v>
      </c>
      <c r="E39" s="231" t="s">
        <v>2080</v>
      </c>
      <c r="F39" s="231" t="s">
        <v>999</v>
      </c>
      <c r="G39" s="231" t="s">
        <v>999</v>
      </c>
      <c r="H39" s="231"/>
      <c r="I39" s="231" t="s">
        <v>1214</v>
      </c>
      <c r="J39" s="173">
        <v>2552728412.0200005</v>
      </c>
      <c r="K39" s="231" t="s">
        <v>999</v>
      </c>
      <c r="L39" s="231"/>
      <c r="M39" s="231"/>
      <c r="N39" s="231"/>
    </row>
    <row r="40" spans="2:14" s="38" customFormat="1" ht="15" x14ac:dyDescent="0.4">
      <c r="B40" s="231" t="s">
        <v>988</v>
      </c>
      <c r="C40" s="231" t="s">
        <v>2003</v>
      </c>
      <c r="D40" s="231" t="s">
        <v>2041</v>
      </c>
      <c r="E40" s="231" t="s">
        <v>2080</v>
      </c>
      <c r="F40" s="231" t="s">
        <v>999</v>
      </c>
      <c r="G40" s="231" t="s">
        <v>999</v>
      </c>
      <c r="H40" s="231"/>
      <c r="I40" s="231" t="s">
        <v>1214</v>
      </c>
      <c r="J40" s="173">
        <v>4569331699.1800003</v>
      </c>
      <c r="K40" s="231" t="s">
        <v>999</v>
      </c>
      <c r="M40" s="38" t="s">
        <v>1678</v>
      </c>
    </row>
    <row r="41" spans="2:14" s="38" customFormat="1" ht="15" x14ac:dyDescent="0.4">
      <c r="B41" s="231" t="s">
        <v>988</v>
      </c>
      <c r="C41" s="231" t="s">
        <v>2007</v>
      </c>
      <c r="D41" s="231" t="s">
        <v>2038</v>
      </c>
      <c r="E41" s="231" t="s">
        <v>2095</v>
      </c>
      <c r="F41" s="231" t="s">
        <v>999</v>
      </c>
      <c r="G41" s="231" t="s">
        <v>999</v>
      </c>
      <c r="H41" s="231"/>
      <c r="I41" s="231" t="s">
        <v>1214</v>
      </c>
      <c r="J41" s="292">
        <v>206618380</v>
      </c>
      <c r="K41" s="231" t="s">
        <v>999</v>
      </c>
      <c r="L41" s="231"/>
      <c r="M41" s="231"/>
      <c r="N41" s="231"/>
    </row>
    <row r="42" spans="2:14" s="38" customFormat="1" ht="15" x14ac:dyDescent="0.4">
      <c r="B42" s="231" t="s">
        <v>988</v>
      </c>
      <c r="C42" s="231" t="s">
        <v>2003</v>
      </c>
      <c r="D42" s="231" t="s">
        <v>2038</v>
      </c>
      <c r="E42" s="231" t="s">
        <v>2095</v>
      </c>
      <c r="F42" s="231" t="s">
        <v>999</v>
      </c>
      <c r="G42" s="231" t="s">
        <v>999</v>
      </c>
      <c r="H42" s="231"/>
      <c r="I42" s="231" t="s">
        <v>1214</v>
      </c>
      <c r="J42" s="292">
        <v>736000000</v>
      </c>
      <c r="K42" s="231" t="s">
        <v>999</v>
      </c>
      <c r="L42" s="231"/>
      <c r="M42" s="231"/>
      <c r="N42" s="231"/>
    </row>
    <row r="43" spans="2:14" s="38" customFormat="1" ht="15" x14ac:dyDescent="0.4">
      <c r="B43" s="231" t="s">
        <v>988</v>
      </c>
      <c r="C43" s="231" t="s">
        <v>2038</v>
      </c>
      <c r="D43" s="231" t="s">
        <v>2048</v>
      </c>
      <c r="E43" s="231" t="s">
        <v>2088</v>
      </c>
      <c r="F43" s="231" t="s">
        <v>999</v>
      </c>
      <c r="G43" s="231" t="s">
        <v>999</v>
      </c>
      <c r="H43" s="231"/>
      <c r="I43" s="231" t="s">
        <v>1214</v>
      </c>
      <c r="J43" s="173">
        <v>1300154300</v>
      </c>
      <c r="K43" s="231" t="s">
        <v>999</v>
      </c>
      <c r="L43" s="231"/>
      <c r="M43" s="231"/>
      <c r="N43" s="231"/>
    </row>
    <row r="44" spans="2:14" s="38" customFormat="1" ht="15" x14ac:dyDescent="0.4">
      <c r="B44" s="231" t="s">
        <v>988</v>
      </c>
      <c r="C44" s="231" t="s">
        <v>2038</v>
      </c>
      <c r="D44" s="231" t="s">
        <v>2047</v>
      </c>
      <c r="E44" s="231" t="s">
        <v>2093</v>
      </c>
      <c r="F44" s="231" t="s">
        <v>999</v>
      </c>
      <c r="G44" s="231" t="s">
        <v>999</v>
      </c>
      <c r="H44" s="231"/>
      <c r="I44" s="231" t="s">
        <v>1214</v>
      </c>
      <c r="J44" s="173">
        <v>31948</v>
      </c>
      <c r="K44" s="231" t="s">
        <v>999</v>
      </c>
      <c r="L44" s="231"/>
      <c r="M44" s="231"/>
      <c r="N44" s="231"/>
    </row>
    <row r="45" spans="2:14" s="38" customFormat="1" ht="15" x14ac:dyDescent="0.4">
      <c r="B45" s="231" t="s">
        <v>988</v>
      </c>
      <c r="C45" s="231" t="s">
        <v>2038</v>
      </c>
      <c r="D45" s="231" t="s">
        <v>2045</v>
      </c>
      <c r="E45" s="231" t="s">
        <v>2045</v>
      </c>
      <c r="F45" s="231" t="s">
        <v>999</v>
      </c>
      <c r="G45" s="231" t="s">
        <v>999</v>
      </c>
      <c r="H45" s="231"/>
      <c r="I45" s="231" t="s">
        <v>1214</v>
      </c>
      <c r="J45" s="173">
        <v>324997</v>
      </c>
      <c r="K45" s="231" t="s">
        <v>999</v>
      </c>
      <c r="L45" s="231"/>
      <c r="M45" s="231"/>
      <c r="N45" s="231"/>
    </row>
    <row r="46" spans="2:14" s="38" customFormat="1" ht="15" x14ac:dyDescent="0.4">
      <c r="B46" s="231" t="s">
        <v>988</v>
      </c>
      <c r="C46" s="231" t="s">
        <v>2097</v>
      </c>
      <c r="D46" s="231" t="s">
        <v>2041</v>
      </c>
      <c r="E46" s="284" t="s">
        <v>2083</v>
      </c>
      <c r="F46" s="231" t="s">
        <v>999</v>
      </c>
      <c r="G46" s="285"/>
      <c r="H46" s="231"/>
      <c r="I46" s="231"/>
      <c r="J46" s="286">
        <v>7.2</v>
      </c>
      <c r="K46" s="231" t="s">
        <v>999</v>
      </c>
      <c r="L46" s="231"/>
      <c r="M46" s="231"/>
      <c r="N46" s="231"/>
    </row>
    <row r="47" spans="2:14" s="38" customFormat="1" ht="15" x14ac:dyDescent="0.4">
      <c r="B47" s="231" t="s">
        <v>988</v>
      </c>
      <c r="C47" s="231" t="s">
        <v>2016</v>
      </c>
      <c r="D47" s="231" t="s">
        <v>2041</v>
      </c>
      <c r="E47" s="284" t="s">
        <v>2083</v>
      </c>
      <c r="F47" s="231" t="s">
        <v>999</v>
      </c>
      <c r="G47" s="231" t="s">
        <v>999</v>
      </c>
      <c r="H47" s="231"/>
      <c r="I47" s="231" t="s">
        <v>1214</v>
      </c>
      <c r="J47" s="285">
        <v>1814</v>
      </c>
      <c r="K47" s="231" t="s">
        <v>999</v>
      </c>
      <c r="L47" s="231"/>
      <c r="M47" s="231" t="s">
        <v>1678</v>
      </c>
      <c r="N47" s="231"/>
    </row>
    <row r="48" spans="2:14" s="38" customFormat="1" ht="15" x14ac:dyDescent="0.4">
      <c r="B48" s="231" t="s">
        <v>988</v>
      </c>
      <c r="C48" s="32" t="s">
        <v>2018</v>
      </c>
      <c r="D48" s="231" t="s">
        <v>2041</v>
      </c>
      <c r="E48" s="284" t="s">
        <v>2083</v>
      </c>
      <c r="F48" s="231" t="s">
        <v>999</v>
      </c>
      <c r="G48" s="231" t="s">
        <v>999</v>
      </c>
      <c r="H48" s="231"/>
      <c r="I48" s="231" t="s">
        <v>1214</v>
      </c>
      <c r="J48" s="285">
        <v>21502.400000000001</v>
      </c>
      <c r="K48" s="231" t="s">
        <v>999</v>
      </c>
      <c r="L48" s="231"/>
      <c r="M48" s="231" t="s">
        <v>1678</v>
      </c>
      <c r="N48" s="231"/>
    </row>
    <row r="49" spans="2:14" s="38" customFormat="1" ht="15" x14ac:dyDescent="0.4">
      <c r="B49" s="231" t="s">
        <v>988</v>
      </c>
      <c r="C49" s="284" t="s">
        <v>2013</v>
      </c>
      <c r="D49" s="284" t="s">
        <v>2041</v>
      </c>
      <c r="E49" s="284" t="s">
        <v>2083</v>
      </c>
      <c r="F49" s="231" t="s">
        <v>999</v>
      </c>
      <c r="G49" s="284" t="s">
        <v>999</v>
      </c>
      <c r="H49" s="284"/>
      <c r="I49" s="284" t="s">
        <v>1214</v>
      </c>
      <c r="J49" s="288">
        <v>32726.710000000003</v>
      </c>
      <c r="K49" s="231" t="s">
        <v>999</v>
      </c>
      <c r="L49" s="284"/>
      <c r="M49" s="284"/>
      <c r="N49" s="284"/>
    </row>
    <row r="50" spans="2:14" s="38" customFormat="1" ht="15" x14ac:dyDescent="0.4">
      <c r="B50" s="231" t="s">
        <v>988</v>
      </c>
      <c r="C50" s="284" t="s">
        <v>2010</v>
      </c>
      <c r="D50" s="284" t="s">
        <v>2041</v>
      </c>
      <c r="E50" s="284" t="s">
        <v>2083</v>
      </c>
      <c r="F50" s="231" t="s">
        <v>999</v>
      </c>
      <c r="G50" s="284" t="s">
        <v>999</v>
      </c>
      <c r="H50" s="284"/>
      <c r="I50" s="284" t="s">
        <v>1214</v>
      </c>
      <c r="J50" s="288">
        <v>43824</v>
      </c>
      <c r="K50" s="231" t="s">
        <v>999</v>
      </c>
      <c r="L50" s="284"/>
      <c r="M50" s="284"/>
      <c r="N50" s="284"/>
    </row>
    <row r="51" spans="2:14" s="38" customFormat="1" ht="15" x14ac:dyDescent="0.4">
      <c r="B51" s="231" t="s">
        <v>988</v>
      </c>
      <c r="C51" s="231" t="s">
        <v>2003</v>
      </c>
      <c r="D51" s="231" t="s">
        <v>2041</v>
      </c>
      <c r="E51" s="284" t="s">
        <v>2083</v>
      </c>
      <c r="F51" s="231" t="s">
        <v>999</v>
      </c>
      <c r="G51" s="231" t="s">
        <v>999</v>
      </c>
      <c r="H51" s="231"/>
      <c r="I51" s="231" t="s">
        <v>1214</v>
      </c>
      <c r="J51" s="285">
        <v>6985981.1299999999</v>
      </c>
      <c r="K51" s="231" t="s">
        <v>999</v>
      </c>
      <c r="L51" s="231"/>
      <c r="M51" s="231" t="s">
        <v>1678</v>
      </c>
      <c r="N51" s="231"/>
    </row>
    <row r="52" spans="2:14" s="38" customFormat="1" ht="15" x14ac:dyDescent="0.4">
      <c r="B52" s="231" t="s">
        <v>988</v>
      </c>
      <c r="C52" s="231" t="s">
        <v>2021</v>
      </c>
      <c r="D52" s="231" t="s">
        <v>2046</v>
      </c>
      <c r="E52" s="231" t="s">
        <v>2087</v>
      </c>
      <c r="F52" s="231" t="s">
        <v>996</v>
      </c>
      <c r="G52" s="231" t="s">
        <v>999</v>
      </c>
      <c r="H52" s="231"/>
      <c r="I52" s="231" t="s">
        <v>1214</v>
      </c>
      <c r="J52" s="173">
        <v>26614</v>
      </c>
      <c r="K52" s="231" t="s">
        <v>999</v>
      </c>
      <c r="L52" s="231"/>
      <c r="M52" s="231"/>
      <c r="N52" s="231"/>
    </row>
    <row r="53" spans="2:14" s="38" customFormat="1" ht="15" x14ac:dyDescent="0.4">
      <c r="B53" s="231" t="s">
        <v>988</v>
      </c>
      <c r="C53" s="32" t="s">
        <v>2024</v>
      </c>
      <c r="D53" s="231" t="s">
        <v>2046</v>
      </c>
      <c r="E53" s="231" t="s">
        <v>2087</v>
      </c>
      <c r="F53" s="231" t="s">
        <v>996</v>
      </c>
      <c r="G53" s="231" t="s">
        <v>999</v>
      </c>
      <c r="H53" s="231"/>
      <c r="I53" s="231" t="s">
        <v>1214</v>
      </c>
      <c r="J53" s="173">
        <v>48509</v>
      </c>
      <c r="K53" s="231" t="s">
        <v>999</v>
      </c>
      <c r="L53" s="231"/>
      <c r="M53" s="231"/>
      <c r="N53" s="231"/>
    </row>
    <row r="54" spans="2:14" s="38" customFormat="1" ht="15" x14ac:dyDescent="0.4">
      <c r="B54" s="231" t="s">
        <v>988</v>
      </c>
      <c r="C54" s="231" t="s">
        <v>2003</v>
      </c>
      <c r="D54" s="231" t="s">
        <v>2046</v>
      </c>
      <c r="E54" s="231" t="s">
        <v>2087</v>
      </c>
      <c r="F54" s="231" t="s">
        <v>996</v>
      </c>
      <c r="G54" s="231" t="s">
        <v>999</v>
      </c>
      <c r="H54" s="231"/>
      <c r="I54" s="231" t="s">
        <v>1214</v>
      </c>
      <c r="J54" s="173">
        <v>290392</v>
      </c>
      <c r="K54" s="231" t="s">
        <v>999</v>
      </c>
      <c r="L54" s="231"/>
      <c r="M54" s="231"/>
      <c r="N54" s="231"/>
    </row>
    <row r="55" spans="2:14" s="38" customFormat="1" ht="15" x14ac:dyDescent="0.4">
      <c r="B55" s="231" t="s">
        <v>988</v>
      </c>
      <c r="C55" s="231" t="s">
        <v>2007</v>
      </c>
      <c r="D55" s="231" t="s">
        <v>2046</v>
      </c>
      <c r="E55" s="231" t="s">
        <v>2087</v>
      </c>
      <c r="F55" s="231" t="s">
        <v>996</v>
      </c>
      <c r="G55" s="231" t="s">
        <v>999</v>
      </c>
      <c r="H55" s="231"/>
      <c r="I55" s="231" t="s">
        <v>1214</v>
      </c>
      <c r="J55" s="173">
        <v>791315</v>
      </c>
      <c r="K55" s="231" t="s">
        <v>999</v>
      </c>
      <c r="L55" s="231"/>
      <c r="M55" s="231"/>
      <c r="N55" s="231"/>
    </row>
    <row r="56" spans="2:14" s="38" customFormat="1" ht="15" x14ac:dyDescent="0.4">
      <c r="B56" s="231" t="s">
        <v>988</v>
      </c>
      <c r="C56" s="231" t="s">
        <v>2032</v>
      </c>
      <c r="D56" s="231" t="s">
        <v>2046</v>
      </c>
      <c r="E56" s="231" t="s">
        <v>2087</v>
      </c>
      <c r="F56" s="231" t="s">
        <v>996</v>
      </c>
      <c r="G56" s="231" t="s">
        <v>999</v>
      </c>
      <c r="H56" s="231"/>
      <c r="I56" s="231" t="s">
        <v>1214</v>
      </c>
      <c r="J56" s="173">
        <v>1238475</v>
      </c>
      <c r="K56" s="231" t="s">
        <v>999</v>
      </c>
      <c r="L56" s="231"/>
      <c r="M56" s="231"/>
      <c r="N56" s="231"/>
    </row>
    <row r="57" spans="2:14" s="38" customFormat="1" ht="15" x14ac:dyDescent="0.4">
      <c r="B57" s="231" t="s">
        <v>988</v>
      </c>
      <c r="C57" s="231" t="s">
        <v>2010</v>
      </c>
      <c r="D57" s="231" t="s">
        <v>2046</v>
      </c>
      <c r="E57" s="231" t="s">
        <v>2087</v>
      </c>
      <c r="F57" s="231" t="s">
        <v>996</v>
      </c>
      <c r="G57" s="231" t="s">
        <v>999</v>
      </c>
      <c r="H57" s="231"/>
      <c r="I57" s="231" t="s">
        <v>1214</v>
      </c>
      <c r="J57" s="173">
        <v>1785613</v>
      </c>
      <c r="K57" s="231" t="s">
        <v>999</v>
      </c>
      <c r="L57" s="231"/>
      <c r="M57" s="231"/>
      <c r="N57" s="231"/>
    </row>
    <row r="58" spans="2:14" s="38" customFormat="1" ht="15" x14ac:dyDescent="0.4">
      <c r="B58" s="231" t="s">
        <v>988</v>
      </c>
      <c r="C58" s="284" t="s">
        <v>2038</v>
      </c>
      <c r="D58" s="284" t="s">
        <v>2041</v>
      </c>
      <c r="E58" s="284" t="s">
        <v>2078</v>
      </c>
      <c r="F58" s="231" t="s">
        <v>999</v>
      </c>
      <c r="G58" s="284" t="s">
        <v>999</v>
      </c>
      <c r="H58" s="284"/>
      <c r="I58" s="284" t="s">
        <v>1214</v>
      </c>
      <c r="J58" s="288">
        <v>29026</v>
      </c>
      <c r="K58" s="231" t="s">
        <v>999</v>
      </c>
      <c r="L58" s="284"/>
      <c r="M58" s="284" t="s">
        <v>1678</v>
      </c>
      <c r="N58" s="284"/>
    </row>
    <row r="59" spans="2:14" s="38" customFormat="1" ht="15" x14ac:dyDescent="0.4">
      <c r="B59" s="231" t="s">
        <v>988</v>
      </c>
      <c r="C59" s="231" t="s">
        <v>2027</v>
      </c>
      <c r="D59" s="231" t="s">
        <v>2041</v>
      </c>
      <c r="E59" s="284" t="s">
        <v>2078</v>
      </c>
      <c r="F59" s="231" t="s">
        <v>999</v>
      </c>
      <c r="G59" s="231" t="s">
        <v>999</v>
      </c>
      <c r="H59" s="231"/>
      <c r="I59" s="231" t="s">
        <v>1214</v>
      </c>
      <c r="J59" s="285">
        <v>548612</v>
      </c>
      <c r="K59" s="231" t="s">
        <v>999</v>
      </c>
      <c r="L59" s="231"/>
      <c r="M59" s="231"/>
      <c r="N59" s="231"/>
    </row>
    <row r="60" spans="2:14" s="38" customFormat="1" ht="15" x14ac:dyDescent="0.4">
      <c r="B60" s="231" t="s">
        <v>988</v>
      </c>
      <c r="C60" s="284" t="s">
        <v>2021</v>
      </c>
      <c r="D60" s="284" t="s">
        <v>2041</v>
      </c>
      <c r="E60" s="284" t="s">
        <v>2078</v>
      </c>
      <c r="F60" s="231" t="s">
        <v>999</v>
      </c>
      <c r="G60" s="284" t="s">
        <v>999</v>
      </c>
      <c r="H60" s="284"/>
      <c r="I60" s="284" t="s">
        <v>1214</v>
      </c>
      <c r="J60" s="288">
        <v>10474131</v>
      </c>
      <c r="K60" s="231" t="s">
        <v>999</v>
      </c>
      <c r="L60" s="284"/>
      <c r="M60" s="284" t="s">
        <v>1678</v>
      </c>
      <c r="N60" s="284"/>
    </row>
    <row r="61" spans="2:14" s="38" customFormat="1" ht="15" x14ac:dyDescent="0.4">
      <c r="B61" s="231" t="s">
        <v>988</v>
      </c>
      <c r="C61" s="231" t="s">
        <v>2024</v>
      </c>
      <c r="D61" s="231" t="s">
        <v>2041</v>
      </c>
      <c r="E61" s="284" t="s">
        <v>2078</v>
      </c>
      <c r="F61" s="231" t="s">
        <v>999</v>
      </c>
      <c r="G61" s="231" t="s">
        <v>999</v>
      </c>
      <c r="H61" s="231"/>
      <c r="I61" s="231" t="s">
        <v>1214</v>
      </c>
      <c r="J61" s="285">
        <v>13457884</v>
      </c>
      <c r="K61" s="231" t="s">
        <v>999</v>
      </c>
      <c r="L61" s="231"/>
      <c r="M61" s="231" t="s">
        <v>1678</v>
      </c>
      <c r="N61" s="231"/>
    </row>
    <row r="62" spans="2:14" s="38" customFormat="1" ht="15" x14ac:dyDescent="0.4">
      <c r="B62" s="231" t="s">
        <v>988</v>
      </c>
      <c r="C62" s="231" t="s">
        <v>2097</v>
      </c>
      <c r="D62" s="231" t="s">
        <v>2041</v>
      </c>
      <c r="E62" s="284" t="s">
        <v>2078</v>
      </c>
      <c r="F62" s="231" t="s">
        <v>999</v>
      </c>
      <c r="G62" s="285"/>
      <c r="H62" s="231"/>
      <c r="I62" s="231"/>
      <c r="J62" s="286">
        <v>31824212</v>
      </c>
      <c r="K62" s="231" t="s">
        <v>999</v>
      </c>
      <c r="L62" s="231"/>
      <c r="M62" s="231"/>
      <c r="N62" s="231"/>
    </row>
    <row r="63" spans="2:14" s="38" customFormat="1" ht="15" x14ac:dyDescent="0.4">
      <c r="B63" s="231" t="s">
        <v>988</v>
      </c>
      <c r="C63" s="231" t="s">
        <v>2032</v>
      </c>
      <c r="D63" s="231" t="s">
        <v>2041</v>
      </c>
      <c r="E63" s="284" t="s">
        <v>2078</v>
      </c>
      <c r="F63" s="231" t="s">
        <v>999</v>
      </c>
      <c r="G63" s="231" t="s">
        <v>999</v>
      </c>
      <c r="H63" s="231"/>
      <c r="I63" s="231" t="s">
        <v>1214</v>
      </c>
      <c r="J63" s="285">
        <v>33051954</v>
      </c>
      <c r="K63" s="231" t="s">
        <v>999</v>
      </c>
      <c r="L63" s="231"/>
      <c r="M63" s="231"/>
      <c r="N63" s="231"/>
    </row>
    <row r="64" spans="2:14" s="38" customFormat="1" ht="15" x14ac:dyDescent="0.4">
      <c r="B64" s="231" t="s">
        <v>988</v>
      </c>
      <c r="C64" s="284" t="s">
        <v>2035</v>
      </c>
      <c r="D64" s="284" t="s">
        <v>2041</v>
      </c>
      <c r="E64" s="284" t="s">
        <v>2078</v>
      </c>
      <c r="F64" s="231" t="s">
        <v>999</v>
      </c>
      <c r="G64" s="284" t="s">
        <v>999</v>
      </c>
      <c r="H64" s="284"/>
      <c r="I64" s="284" t="s">
        <v>1214</v>
      </c>
      <c r="J64" s="288">
        <v>49763381</v>
      </c>
      <c r="K64" s="231" t="s">
        <v>999</v>
      </c>
      <c r="L64" s="284"/>
      <c r="M64" s="284" t="s">
        <v>1678</v>
      </c>
      <c r="N64" s="284"/>
    </row>
    <row r="65" spans="2:14" s="38" customFormat="1" ht="15" x14ac:dyDescent="0.4">
      <c r="B65" s="231" t="s">
        <v>988</v>
      </c>
      <c r="C65" s="32" t="s">
        <v>2018</v>
      </c>
      <c r="D65" s="231" t="s">
        <v>2041</v>
      </c>
      <c r="E65" s="284" t="s">
        <v>2078</v>
      </c>
      <c r="F65" s="231" t="s">
        <v>999</v>
      </c>
      <c r="G65" s="231" t="s">
        <v>999</v>
      </c>
      <c r="H65" s="231"/>
      <c r="I65" s="231" t="s">
        <v>1214</v>
      </c>
      <c r="J65" s="285">
        <v>100821026</v>
      </c>
      <c r="K65" s="231" t="s">
        <v>999</v>
      </c>
      <c r="L65" s="231"/>
      <c r="M65" s="231" t="s">
        <v>1678</v>
      </c>
      <c r="N65" s="231"/>
    </row>
    <row r="66" spans="2:14" s="38" customFormat="1" ht="15" x14ac:dyDescent="0.4">
      <c r="B66" s="231" t="s">
        <v>988</v>
      </c>
      <c r="C66" s="231" t="s">
        <v>2016</v>
      </c>
      <c r="D66" s="231" t="s">
        <v>2041</v>
      </c>
      <c r="E66" s="284" t="s">
        <v>2078</v>
      </c>
      <c r="F66" s="231" t="s">
        <v>999</v>
      </c>
      <c r="G66" s="231" t="s">
        <v>999</v>
      </c>
      <c r="H66" s="278"/>
      <c r="I66" s="231" t="s">
        <v>1214</v>
      </c>
      <c r="J66" s="285">
        <v>169855328</v>
      </c>
      <c r="K66" s="231" t="s">
        <v>999</v>
      </c>
      <c r="L66" s="231"/>
      <c r="M66" s="231" t="s">
        <v>1678</v>
      </c>
      <c r="N66" s="231"/>
    </row>
    <row r="67" spans="2:14" s="38" customFormat="1" ht="15" x14ac:dyDescent="0.4">
      <c r="B67" s="231" t="s">
        <v>988</v>
      </c>
      <c r="C67" s="284" t="s">
        <v>2020</v>
      </c>
      <c r="D67" s="284" t="s">
        <v>2041</v>
      </c>
      <c r="E67" s="284" t="s">
        <v>2078</v>
      </c>
      <c r="F67" s="231" t="s">
        <v>999</v>
      </c>
      <c r="G67" s="284" t="s">
        <v>999</v>
      </c>
      <c r="H67" s="284"/>
      <c r="I67" s="284" t="s">
        <v>1214</v>
      </c>
      <c r="J67" s="288">
        <v>291753968</v>
      </c>
      <c r="K67" s="231" t="s">
        <v>999</v>
      </c>
      <c r="L67" s="284"/>
      <c r="M67" s="284" t="s">
        <v>1678</v>
      </c>
      <c r="N67" s="284"/>
    </row>
    <row r="68" spans="2:14" s="38" customFormat="1" ht="15" x14ac:dyDescent="0.4">
      <c r="B68" s="231" t="s">
        <v>988</v>
      </c>
      <c r="C68" s="231" t="s">
        <v>2003</v>
      </c>
      <c r="D68" s="231" t="s">
        <v>2041</v>
      </c>
      <c r="E68" s="284" t="s">
        <v>2078</v>
      </c>
      <c r="F68" s="231" t="s">
        <v>999</v>
      </c>
      <c r="G68" s="231" t="s">
        <v>999</v>
      </c>
      <c r="H68" s="278"/>
      <c r="I68" s="231" t="s">
        <v>1214</v>
      </c>
      <c r="J68" s="285">
        <v>393585263.06999993</v>
      </c>
      <c r="K68" s="231" t="s">
        <v>999</v>
      </c>
      <c r="L68" s="231"/>
      <c r="M68" s="231" t="s">
        <v>1678</v>
      </c>
      <c r="N68" s="231"/>
    </row>
    <row r="69" spans="2:14" s="38" customFormat="1" ht="15" x14ac:dyDescent="0.4">
      <c r="B69" s="231" t="s">
        <v>988</v>
      </c>
      <c r="C69" s="284" t="s">
        <v>2010</v>
      </c>
      <c r="D69" s="284" t="s">
        <v>2041</v>
      </c>
      <c r="E69" s="284" t="s">
        <v>2078</v>
      </c>
      <c r="F69" s="231" t="s">
        <v>999</v>
      </c>
      <c r="G69" s="284" t="s">
        <v>999</v>
      </c>
      <c r="H69" s="284"/>
      <c r="I69" s="284" t="s">
        <v>1214</v>
      </c>
      <c r="J69" s="288">
        <v>511846013</v>
      </c>
      <c r="K69" s="231" t="s">
        <v>999</v>
      </c>
      <c r="L69" s="284"/>
      <c r="M69" s="284"/>
      <c r="N69" s="284"/>
    </row>
    <row r="70" spans="2:14" s="38" customFormat="1" ht="15" x14ac:dyDescent="0.4">
      <c r="B70" s="231" t="s">
        <v>988</v>
      </c>
      <c r="C70" s="284" t="s">
        <v>2013</v>
      </c>
      <c r="D70" s="284" t="s">
        <v>2041</v>
      </c>
      <c r="E70" s="284" t="s">
        <v>2078</v>
      </c>
      <c r="F70" s="231" t="s">
        <v>999</v>
      </c>
      <c r="G70" s="284" t="s">
        <v>999</v>
      </c>
      <c r="H70" s="284"/>
      <c r="I70" s="284" t="s">
        <v>1214</v>
      </c>
      <c r="J70" s="288">
        <v>538351881</v>
      </c>
      <c r="K70" s="231" t="s">
        <v>999</v>
      </c>
      <c r="L70" s="284"/>
      <c r="M70" s="284"/>
      <c r="N70" s="284"/>
    </row>
    <row r="71" spans="2:14" s="38" customFormat="1" ht="15" x14ac:dyDescent="0.4">
      <c r="B71" s="231" t="s">
        <v>988</v>
      </c>
      <c r="C71" s="284" t="s">
        <v>2038</v>
      </c>
      <c r="D71" s="284" t="s">
        <v>2041</v>
      </c>
      <c r="E71" s="284" t="s">
        <v>2082</v>
      </c>
      <c r="F71" s="231" t="s">
        <v>999</v>
      </c>
      <c r="G71" s="284" t="s">
        <v>999</v>
      </c>
      <c r="H71" s="284"/>
      <c r="I71" s="284" t="s">
        <v>1214</v>
      </c>
      <c r="J71" s="288">
        <v>23663</v>
      </c>
      <c r="K71" s="231" t="s">
        <v>999</v>
      </c>
      <c r="L71" s="284"/>
      <c r="M71" s="284" t="s">
        <v>1678</v>
      </c>
      <c r="N71" s="284"/>
    </row>
    <row r="72" spans="2:14" s="38" customFormat="1" ht="15" x14ac:dyDescent="0.4">
      <c r="B72" s="231" t="s">
        <v>988</v>
      </c>
      <c r="C72" s="231" t="s">
        <v>2027</v>
      </c>
      <c r="D72" s="231" t="s">
        <v>2041</v>
      </c>
      <c r="E72" s="284" t="s">
        <v>2082</v>
      </c>
      <c r="F72" s="231" t="s">
        <v>999</v>
      </c>
      <c r="G72" s="231" t="s">
        <v>999</v>
      </c>
      <c r="H72" s="231"/>
      <c r="I72" s="231" t="s">
        <v>1214</v>
      </c>
      <c r="J72" s="285">
        <v>1510039</v>
      </c>
      <c r="K72" s="231" t="s">
        <v>999</v>
      </c>
      <c r="L72" s="231"/>
      <c r="M72" s="231"/>
      <c r="N72" s="231"/>
    </row>
    <row r="73" spans="2:14" s="38" customFormat="1" ht="15" x14ac:dyDescent="0.4">
      <c r="B73" s="231" t="s">
        <v>988</v>
      </c>
      <c r="C73" s="231" t="s">
        <v>2024</v>
      </c>
      <c r="D73" s="231" t="s">
        <v>2041</v>
      </c>
      <c r="E73" s="284" t="s">
        <v>2082</v>
      </c>
      <c r="F73" s="231" t="s">
        <v>999</v>
      </c>
      <c r="G73" s="231" t="s">
        <v>999</v>
      </c>
      <c r="H73" s="231"/>
      <c r="I73" s="231" t="s">
        <v>1214</v>
      </c>
      <c r="J73" s="285">
        <v>3696474</v>
      </c>
      <c r="K73" s="231" t="s">
        <v>999</v>
      </c>
      <c r="L73" s="231"/>
      <c r="M73" s="231" t="s">
        <v>1678</v>
      </c>
      <c r="N73" s="231"/>
    </row>
    <row r="74" spans="2:14" s="38" customFormat="1" ht="15" x14ac:dyDescent="0.4">
      <c r="B74" s="231" t="s">
        <v>988</v>
      </c>
      <c r="C74" s="284" t="s">
        <v>2021</v>
      </c>
      <c r="D74" s="284" t="s">
        <v>2041</v>
      </c>
      <c r="E74" s="284" t="s">
        <v>2082</v>
      </c>
      <c r="F74" s="231" t="s">
        <v>999</v>
      </c>
      <c r="G74" s="284" t="s">
        <v>999</v>
      </c>
      <c r="H74" s="284"/>
      <c r="I74" s="284" t="s">
        <v>1214</v>
      </c>
      <c r="J74" s="288">
        <v>4951185</v>
      </c>
      <c r="K74" s="231" t="s">
        <v>999</v>
      </c>
      <c r="L74" s="284"/>
      <c r="M74" s="284" t="s">
        <v>1678</v>
      </c>
      <c r="N74" s="284"/>
    </row>
    <row r="75" spans="2:14" s="38" customFormat="1" ht="15" x14ac:dyDescent="0.4">
      <c r="B75" s="231" t="s">
        <v>988</v>
      </c>
      <c r="C75" s="231" t="s">
        <v>2097</v>
      </c>
      <c r="D75" s="231" t="s">
        <v>2041</v>
      </c>
      <c r="E75" s="284" t="s">
        <v>2082</v>
      </c>
      <c r="F75" s="231" t="s">
        <v>999</v>
      </c>
      <c r="G75" s="285"/>
      <c r="H75" s="231"/>
      <c r="I75" s="231"/>
      <c r="J75" s="286">
        <v>9649921.4799999986</v>
      </c>
      <c r="K75" s="231" t="s">
        <v>999</v>
      </c>
      <c r="L75" s="231"/>
      <c r="M75" s="231"/>
      <c r="N75" s="231"/>
    </row>
    <row r="76" spans="2:14" s="38" customFormat="1" ht="15" x14ac:dyDescent="0.4">
      <c r="B76" s="231" t="s">
        <v>988</v>
      </c>
      <c r="C76" s="231" t="s">
        <v>2032</v>
      </c>
      <c r="D76" s="231" t="s">
        <v>2041</v>
      </c>
      <c r="E76" s="284" t="s">
        <v>2082</v>
      </c>
      <c r="F76" s="231" t="s">
        <v>999</v>
      </c>
      <c r="G76" s="231" t="s">
        <v>999</v>
      </c>
      <c r="H76" s="231"/>
      <c r="I76" s="231" t="s">
        <v>1214</v>
      </c>
      <c r="J76" s="285">
        <v>13965529</v>
      </c>
      <c r="K76" s="231" t="s">
        <v>999</v>
      </c>
      <c r="L76" s="231"/>
      <c r="M76" s="231"/>
      <c r="N76" s="231"/>
    </row>
    <row r="77" spans="2:14" s="38" customFormat="1" ht="15" x14ac:dyDescent="0.4">
      <c r="B77" s="231" t="s">
        <v>988</v>
      </c>
      <c r="C77" s="32" t="s">
        <v>2018</v>
      </c>
      <c r="D77" s="231" t="s">
        <v>2041</v>
      </c>
      <c r="E77" s="284" t="s">
        <v>2082</v>
      </c>
      <c r="F77" s="231" t="s">
        <v>999</v>
      </c>
      <c r="G77" s="231" t="s">
        <v>999</v>
      </c>
      <c r="H77" s="231"/>
      <c r="I77" s="231" t="s">
        <v>1214</v>
      </c>
      <c r="J77" s="285">
        <v>27998830</v>
      </c>
      <c r="K77" s="231" t="s">
        <v>999</v>
      </c>
      <c r="L77" s="231"/>
      <c r="M77" s="231" t="s">
        <v>1678</v>
      </c>
      <c r="N77" s="231"/>
    </row>
    <row r="78" spans="2:14" s="38" customFormat="1" ht="15" x14ac:dyDescent="0.4">
      <c r="B78" s="231" t="s">
        <v>988</v>
      </c>
      <c r="C78" s="284" t="s">
        <v>2020</v>
      </c>
      <c r="D78" s="284" t="s">
        <v>2041</v>
      </c>
      <c r="E78" s="284" t="s">
        <v>2082</v>
      </c>
      <c r="F78" s="231" t="s">
        <v>999</v>
      </c>
      <c r="G78" s="284" t="s">
        <v>999</v>
      </c>
      <c r="H78" s="284"/>
      <c r="I78" s="284" t="s">
        <v>1214</v>
      </c>
      <c r="J78" s="288">
        <v>32635814</v>
      </c>
      <c r="K78" s="231" t="s">
        <v>999</v>
      </c>
      <c r="L78" s="284"/>
      <c r="M78" s="284" t="s">
        <v>1678</v>
      </c>
      <c r="N78" s="284"/>
    </row>
    <row r="79" spans="2:14" s="38" customFormat="1" ht="15" x14ac:dyDescent="0.4">
      <c r="B79" s="231" t="s">
        <v>988</v>
      </c>
      <c r="C79" s="284" t="s">
        <v>2035</v>
      </c>
      <c r="D79" s="284" t="s">
        <v>2041</v>
      </c>
      <c r="E79" s="284" t="s">
        <v>2082</v>
      </c>
      <c r="F79" s="231" t="s">
        <v>999</v>
      </c>
      <c r="G79" s="284" t="s">
        <v>999</v>
      </c>
      <c r="H79" s="290"/>
      <c r="I79" s="284" t="s">
        <v>1214</v>
      </c>
      <c r="J79" s="288">
        <v>42209994</v>
      </c>
      <c r="K79" s="231" t="s">
        <v>999</v>
      </c>
      <c r="L79" s="284"/>
      <c r="M79" s="284" t="s">
        <v>1678</v>
      </c>
      <c r="N79" s="284"/>
    </row>
    <row r="80" spans="2:14" s="38" customFormat="1" ht="15" x14ac:dyDescent="0.4">
      <c r="B80" s="231" t="s">
        <v>988</v>
      </c>
      <c r="C80" s="231" t="s">
        <v>2016</v>
      </c>
      <c r="D80" s="231" t="s">
        <v>2041</v>
      </c>
      <c r="E80" s="284" t="s">
        <v>2082</v>
      </c>
      <c r="F80" s="231" t="s">
        <v>999</v>
      </c>
      <c r="G80" s="231" t="s">
        <v>999</v>
      </c>
      <c r="H80" s="231"/>
      <c r="I80" s="231" t="s">
        <v>1214</v>
      </c>
      <c r="J80" s="285">
        <v>165113146</v>
      </c>
      <c r="K80" s="231" t="s">
        <v>999</v>
      </c>
      <c r="L80" s="231"/>
      <c r="M80" s="231" t="s">
        <v>1678</v>
      </c>
      <c r="N80" s="231"/>
    </row>
    <row r="81" spans="2:14" s="38" customFormat="1" ht="15" x14ac:dyDescent="0.4">
      <c r="B81" s="231" t="s">
        <v>988</v>
      </c>
      <c r="C81" s="231" t="s">
        <v>2003</v>
      </c>
      <c r="D81" s="231" t="s">
        <v>2041</v>
      </c>
      <c r="E81" s="284" t="s">
        <v>2082</v>
      </c>
      <c r="F81" s="231" t="s">
        <v>999</v>
      </c>
      <c r="G81" s="231" t="s">
        <v>999</v>
      </c>
      <c r="H81" s="231"/>
      <c r="I81" s="231" t="s">
        <v>1214</v>
      </c>
      <c r="J81" s="285">
        <v>204638647.05999994</v>
      </c>
      <c r="K81" s="231" t="s">
        <v>999</v>
      </c>
      <c r="L81" s="231"/>
      <c r="M81" s="231" t="s">
        <v>1678</v>
      </c>
      <c r="N81" s="231"/>
    </row>
    <row r="82" spans="2:14" s="38" customFormat="1" ht="15" x14ac:dyDescent="0.4">
      <c r="B82" s="231" t="s">
        <v>988</v>
      </c>
      <c r="C82" s="284" t="s">
        <v>2013</v>
      </c>
      <c r="D82" s="284" t="s">
        <v>2041</v>
      </c>
      <c r="E82" s="284" t="s">
        <v>2082</v>
      </c>
      <c r="F82" s="231" t="s">
        <v>999</v>
      </c>
      <c r="G82" s="284" t="s">
        <v>999</v>
      </c>
      <c r="H82" s="284"/>
      <c r="I82" s="284" t="s">
        <v>1214</v>
      </c>
      <c r="J82" s="288">
        <v>336265950</v>
      </c>
      <c r="K82" s="231" t="s">
        <v>999</v>
      </c>
      <c r="L82" s="284"/>
      <c r="M82" s="284"/>
      <c r="N82" s="284"/>
    </row>
    <row r="83" spans="2:14" s="38" customFormat="1" ht="15" x14ac:dyDescent="0.4">
      <c r="B83" s="231" t="s">
        <v>988</v>
      </c>
      <c r="C83" s="284" t="s">
        <v>2010</v>
      </c>
      <c r="D83" s="284" t="s">
        <v>2041</v>
      </c>
      <c r="E83" s="284" t="s">
        <v>2082</v>
      </c>
      <c r="F83" s="231" t="s">
        <v>999</v>
      </c>
      <c r="G83" s="284" t="s">
        <v>999</v>
      </c>
      <c r="H83" s="284"/>
      <c r="I83" s="284" t="s">
        <v>1214</v>
      </c>
      <c r="J83" s="288">
        <v>444247727</v>
      </c>
      <c r="K83" s="231" t="s">
        <v>999</v>
      </c>
      <c r="L83" s="284"/>
      <c r="M83" s="284"/>
      <c r="N83" s="284"/>
    </row>
    <row r="84" spans="2:14" s="38" customFormat="1" ht="15" x14ac:dyDescent="0.4">
      <c r="B84" s="231" t="s">
        <v>988</v>
      </c>
      <c r="C84" s="231" t="s">
        <v>2021</v>
      </c>
      <c r="D84" s="231" t="s">
        <v>2043</v>
      </c>
      <c r="E84" s="231" t="s">
        <v>2075</v>
      </c>
      <c r="F84" s="231" t="s">
        <v>996</v>
      </c>
      <c r="G84" s="231" t="s">
        <v>999</v>
      </c>
      <c r="H84" s="231" t="s">
        <v>2113</v>
      </c>
      <c r="I84" s="231" t="s">
        <v>1214</v>
      </c>
      <c r="J84" s="173">
        <v>46040</v>
      </c>
      <c r="K84" s="231" t="s">
        <v>999</v>
      </c>
      <c r="L84" s="231"/>
      <c r="M84" s="231"/>
      <c r="N84" s="231"/>
    </row>
    <row r="85" spans="2:14" s="38" customFormat="1" ht="15" x14ac:dyDescent="0.4">
      <c r="B85" s="231" t="s">
        <v>988</v>
      </c>
      <c r="C85" s="231" t="s">
        <v>2097</v>
      </c>
      <c r="D85" s="231" t="s">
        <v>2043</v>
      </c>
      <c r="E85" s="231" t="s">
        <v>2075</v>
      </c>
      <c r="F85" s="231" t="s">
        <v>996</v>
      </c>
      <c r="G85" s="231" t="s">
        <v>999</v>
      </c>
      <c r="H85" s="347" t="s">
        <v>2103</v>
      </c>
      <c r="I85" s="231" t="s">
        <v>1214</v>
      </c>
      <c r="J85" s="173">
        <v>87150</v>
      </c>
      <c r="K85" s="231" t="s">
        <v>999</v>
      </c>
      <c r="L85" s="231"/>
      <c r="M85" s="231"/>
      <c r="N85" s="231"/>
    </row>
    <row r="86" spans="2:14" s="38" customFormat="1" ht="15" x14ac:dyDescent="0.4">
      <c r="B86" s="231" t="s">
        <v>988</v>
      </c>
      <c r="C86" s="231" t="s">
        <v>2027</v>
      </c>
      <c r="D86" s="231" t="s">
        <v>2043</v>
      </c>
      <c r="E86" s="231" t="s">
        <v>2075</v>
      </c>
      <c r="F86" s="231" t="s">
        <v>996</v>
      </c>
      <c r="G86" s="231" t="s">
        <v>999</v>
      </c>
      <c r="H86" s="231"/>
      <c r="I86" s="231" t="s">
        <v>1214</v>
      </c>
      <c r="J86" s="173">
        <v>115029.9</v>
      </c>
      <c r="K86" s="231" t="s">
        <v>999</v>
      </c>
      <c r="L86" s="231"/>
      <c r="M86" s="231"/>
      <c r="N86" s="231"/>
    </row>
    <row r="87" spans="2:14" s="38" customFormat="1" ht="15" x14ac:dyDescent="0.4">
      <c r="B87" s="231" t="s">
        <v>988</v>
      </c>
      <c r="C87" s="231" t="s">
        <v>2097</v>
      </c>
      <c r="D87" s="231" t="s">
        <v>2041</v>
      </c>
      <c r="E87" s="231" t="s">
        <v>2099</v>
      </c>
      <c r="F87" s="231" t="s">
        <v>999</v>
      </c>
      <c r="G87" s="231" t="s">
        <v>999</v>
      </c>
      <c r="H87" s="231"/>
      <c r="I87" s="231" t="s">
        <v>1214</v>
      </c>
      <c r="J87" s="173">
        <v>19637427.369999997</v>
      </c>
      <c r="K87" s="231" t="s">
        <v>999</v>
      </c>
      <c r="M87" s="38" t="s">
        <v>1678</v>
      </c>
    </row>
    <row r="88" spans="2:14" s="38" customFormat="1" ht="15" x14ac:dyDescent="0.4">
      <c r="B88" s="231" t="s">
        <v>988</v>
      </c>
      <c r="C88" s="231" t="s">
        <v>2021</v>
      </c>
      <c r="D88" s="231" t="s">
        <v>2041</v>
      </c>
      <c r="E88" s="231" t="s">
        <v>2099</v>
      </c>
      <c r="F88" s="231" t="s">
        <v>999</v>
      </c>
      <c r="G88" s="231" t="s">
        <v>999</v>
      </c>
      <c r="H88" s="278"/>
      <c r="I88" s="231" t="s">
        <v>1214</v>
      </c>
      <c r="J88" s="173">
        <v>91079729.24000001</v>
      </c>
      <c r="K88" s="231" t="s">
        <v>999</v>
      </c>
      <c r="L88" s="231"/>
      <c r="M88" s="231"/>
      <c r="N88" s="231"/>
    </row>
    <row r="89" spans="2:14" s="38" customFormat="1" ht="15" x14ac:dyDescent="0.4">
      <c r="B89" s="231" t="s">
        <v>988</v>
      </c>
      <c r="C89" s="231" t="s">
        <v>2097</v>
      </c>
      <c r="D89" s="231" t="s">
        <v>2041</v>
      </c>
      <c r="E89" s="231" t="s">
        <v>2079</v>
      </c>
      <c r="F89" s="231" t="s">
        <v>999</v>
      </c>
      <c r="G89" s="231" t="s">
        <v>999</v>
      </c>
      <c r="H89" s="231"/>
      <c r="I89" s="231" t="s">
        <v>1214</v>
      </c>
      <c r="J89" s="173">
        <v>3725867.08</v>
      </c>
      <c r="K89" s="231" t="s">
        <v>999</v>
      </c>
      <c r="L89" s="231"/>
      <c r="M89" s="231"/>
      <c r="N89" s="231"/>
    </row>
    <row r="90" spans="2:14" s="38" customFormat="1" ht="15" x14ac:dyDescent="0.4">
      <c r="B90" s="231" t="s">
        <v>988</v>
      </c>
      <c r="C90" s="231" t="s">
        <v>2020</v>
      </c>
      <c r="D90" s="231" t="s">
        <v>2041</v>
      </c>
      <c r="E90" s="231" t="s">
        <v>2079</v>
      </c>
      <c r="F90" s="231" t="s">
        <v>999</v>
      </c>
      <c r="G90" s="231" t="s">
        <v>999</v>
      </c>
      <c r="H90" s="231"/>
      <c r="I90" s="231"/>
      <c r="J90" s="173">
        <v>26409798.010000002</v>
      </c>
      <c r="K90" s="231" t="s">
        <v>999</v>
      </c>
      <c r="L90" s="231"/>
      <c r="M90" s="231"/>
      <c r="N90" s="231"/>
    </row>
    <row r="91" spans="2:14" s="38" customFormat="1" ht="15" x14ac:dyDescent="0.4">
      <c r="B91" s="231" t="s">
        <v>988</v>
      </c>
      <c r="C91" s="231" t="s">
        <v>2021</v>
      </c>
      <c r="D91" s="231" t="s">
        <v>2041</v>
      </c>
      <c r="E91" s="231" t="s">
        <v>2079</v>
      </c>
      <c r="F91" s="231" t="s">
        <v>999</v>
      </c>
      <c r="G91" s="231" t="s">
        <v>999</v>
      </c>
      <c r="H91" s="231"/>
      <c r="I91" s="231" t="s">
        <v>1214</v>
      </c>
      <c r="J91" s="173">
        <v>57811286.600000001</v>
      </c>
      <c r="K91" s="231" t="s">
        <v>999</v>
      </c>
      <c r="L91" s="231"/>
      <c r="M91" s="231"/>
      <c r="N91" s="231"/>
    </row>
    <row r="92" spans="2:14" s="38" customFormat="1" ht="15" x14ac:dyDescent="0.4">
      <c r="B92" s="231" t="s">
        <v>988</v>
      </c>
      <c r="C92" s="231" t="s">
        <v>2027</v>
      </c>
      <c r="D92" s="231" t="s">
        <v>2041</v>
      </c>
      <c r="E92" s="231" t="s">
        <v>2079</v>
      </c>
      <c r="F92" s="231" t="s">
        <v>999</v>
      </c>
      <c r="G92" s="231" t="s">
        <v>999</v>
      </c>
      <c r="H92" s="231"/>
      <c r="I92" s="231" t="s">
        <v>1214</v>
      </c>
      <c r="J92" s="173">
        <v>73902312.569999993</v>
      </c>
      <c r="K92" s="231" t="s">
        <v>999</v>
      </c>
      <c r="L92" s="231"/>
      <c r="M92" s="231"/>
      <c r="N92" s="231"/>
    </row>
    <row r="93" spans="2:14" s="38" customFormat="1" ht="15" x14ac:dyDescent="0.4">
      <c r="B93" s="231" t="s">
        <v>988</v>
      </c>
      <c r="C93" s="231" t="s">
        <v>2024</v>
      </c>
      <c r="D93" s="231" t="s">
        <v>2041</v>
      </c>
      <c r="E93" s="231" t="s">
        <v>2079</v>
      </c>
      <c r="F93" s="231" t="s">
        <v>999</v>
      </c>
      <c r="G93" s="231" t="s">
        <v>999</v>
      </c>
      <c r="H93" s="231"/>
      <c r="I93" s="231" t="s">
        <v>1214</v>
      </c>
      <c r="J93" s="173">
        <v>236823899.56999996</v>
      </c>
      <c r="K93" s="231" t="s">
        <v>999</v>
      </c>
      <c r="L93" s="231"/>
      <c r="M93" s="231"/>
      <c r="N93" s="231"/>
    </row>
    <row r="94" spans="2:14" s="38" customFormat="1" ht="15" x14ac:dyDescent="0.4">
      <c r="B94" s="231" t="s">
        <v>988</v>
      </c>
      <c r="C94" s="32" t="s">
        <v>2018</v>
      </c>
      <c r="D94" s="231" t="s">
        <v>2041</v>
      </c>
      <c r="E94" s="231" t="s">
        <v>2079</v>
      </c>
      <c r="F94" s="231" t="s">
        <v>999</v>
      </c>
      <c r="G94" s="231" t="s">
        <v>999</v>
      </c>
      <c r="H94" s="231"/>
      <c r="I94" s="231" t="s">
        <v>1214</v>
      </c>
      <c r="J94" s="173">
        <v>346601462.70999998</v>
      </c>
      <c r="K94" s="231" t="s">
        <v>999</v>
      </c>
      <c r="L94" s="231"/>
      <c r="M94" s="231"/>
      <c r="N94" s="231"/>
    </row>
    <row r="95" spans="2:14" s="38" customFormat="1" ht="15" x14ac:dyDescent="0.4">
      <c r="B95" s="231" t="s">
        <v>988</v>
      </c>
      <c r="C95" s="231" t="s">
        <v>2032</v>
      </c>
      <c r="D95" s="231" t="s">
        <v>2041</v>
      </c>
      <c r="E95" s="231" t="s">
        <v>2079</v>
      </c>
      <c r="F95" s="231" t="s">
        <v>999</v>
      </c>
      <c r="G95" s="231" t="s">
        <v>999</v>
      </c>
      <c r="H95" s="278"/>
      <c r="I95" s="231" t="s">
        <v>1214</v>
      </c>
      <c r="J95" s="173">
        <v>1025524560.04</v>
      </c>
      <c r="K95" s="231" t="s">
        <v>999</v>
      </c>
      <c r="L95" s="231"/>
      <c r="M95" s="231"/>
      <c r="N95" s="231"/>
    </row>
    <row r="96" spans="2:14" s="38" customFormat="1" ht="15" x14ac:dyDescent="0.4">
      <c r="B96" s="231" t="s">
        <v>988</v>
      </c>
      <c r="C96" s="231" t="s">
        <v>2035</v>
      </c>
      <c r="D96" s="231" t="s">
        <v>2041</v>
      </c>
      <c r="E96" s="231" t="s">
        <v>2079</v>
      </c>
      <c r="F96" s="231" t="s">
        <v>999</v>
      </c>
      <c r="G96" s="231" t="s">
        <v>999</v>
      </c>
      <c r="H96" s="231"/>
      <c r="I96" s="231" t="s">
        <v>1214</v>
      </c>
      <c r="J96" s="173">
        <v>1156232717.8700001</v>
      </c>
      <c r="K96" s="231" t="s">
        <v>999</v>
      </c>
      <c r="L96" s="231"/>
      <c r="M96" s="231"/>
      <c r="N96" s="231"/>
    </row>
    <row r="97" spans="2:14" s="38" customFormat="1" ht="65" customHeight="1" x14ac:dyDescent="0.4">
      <c r="B97" s="231" t="s">
        <v>988</v>
      </c>
      <c r="C97" s="231" t="s">
        <v>2010</v>
      </c>
      <c r="D97" s="231" t="s">
        <v>2041</v>
      </c>
      <c r="E97" s="231" t="s">
        <v>2079</v>
      </c>
      <c r="F97" s="231" t="s">
        <v>999</v>
      </c>
      <c r="G97" s="231" t="s">
        <v>999</v>
      </c>
      <c r="H97" s="277" t="s">
        <v>2111</v>
      </c>
      <c r="I97" s="231" t="s">
        <v>1214</v>
      </c>
      <c r="J97" s="173">
        <v>1583726828.5199997</v>
      </c>
      <c r="K97" s="231" t="s">
        <v>999</v>
      </c>
      <c r="L97" s="231"/>
      <c r="M97" s="231"/>
      <c r="N97" s="231"/>
    </row>
    <row r="98" spans="2:14" s="38" customFormat="1" ht="15" x14ac:dyDescent="0.4">
      <c r="B98" s="231" t="s">
        <v>988</v>
      </c>
      <c r="C98" s="231" t="s">
        <v>2003</v>
      </c>
      <c r="D98" s="231" t="s">
        <v>2041</v>
      </c>
      <c r="E98" s="231" t="s">
        <v>2079</v>
      </c>
      <c r="F98" s="231" t="s">
        <v>999</v>
      </c>
      <c r="G98" s="231" t="s">
        <v>999</v>
      </c>
      <c r="H98" s="347" t="s">
        <v>2102</v>
      </c>
      <c r="I98" s="231" t="s">
        <v>1214</v>
      </c>
      <c r="J98" s="173">
        <v>3927481814.6700001</v>
      </c>
      <c r="K98" s="231" t="s">
        <v>999</v>
      </c>
      <c r="L98" s="231"/>
      <c r="M98" s="231"/>
      <c r="N98" s="231"/>
    </row>
    <row r="99" spans="2:14" s="38" customFormat="1" ht="15" x14ac:dyDescent="0.4">
      <c r="B99" s="231" t="s">
        <v>988</v>
      </c>
      <c r="C99" s="231" t="s">
        <v>2013</v>
      </c>
      <c r="D99" s="231" t="s">
        <v>2041</v>
      </c>
      <c r="E99" s="231" t="s">
        <v>2079</v>
      </c>
      <c r="F99" s="231" t="s">
        <v>999</v>
      </c>
      <c r="G99" s="231" t="s">
        <v>999</v>
      </c>
      <c r="H99" s="349" t="s">
        <v>2105</v>
      </c>
      <c r="I99" s="231" t="s">
        <v>1214</v>
      </c>
      <c r="J99" s="173">
        <v>4030279734.4399996</v>
      </c>
      <c r="K99" s="231" t="s">
        <v>999</v>
      </c>
      <c r="L99" s="231"/>
      <c r="M99" s="231"/>
      <c r="N99" s="231"/>
    </row>
    <row r="100" spans="2:14" s="38" customFormat="1" ht="15" x14ac:dyDescent="0.4">
      <c r="B100" s="231" t="s">
        <v>988</v>
      </c>
      <c r="C100" s="231" t="s">
        <v>2027</v>
      </c>
      <c r="D100" s="231" t="s">
        <v>2043</v>
      </c>
      <c r="E100" s="231" t="s">
        <v>2077</v>
      </c>
      <c r="F100" s="231" t="s">
        <v>996</v>
      </c>
      <c r="G100" s="231" t="s">
        <v>999</v>
      </c>
      <c r="H100" s="231"/>
      <c r="I100" s="231" t="s">
        <v>1214</v>
      </c>
      <c r="J100" s="173">
        <v>71414</v>
      </c>
      <c r="K100" s="231" t="s">
        <v>999</v>
      </c>
      <c r="L100" s="231"/>
      <c r="M100" s="231"/>
      <c r="N100" s="231"/>
    </row>
    <row r="101" spans="2:14" s="38" customFormat="1" ht="15" x14ac:dyDescent="0.4">
      <c r="B101" s="231" t="s">
        <v>988</v>
      </c>
      <c r="C101" s="231" t="s">
        <v>2003</v>
      </c>
      <c r="D101" s="231" t="s">
        <v>2043</v>
      </c>
      <c r="E101" s="231" t="s">
        <v>2077</v>
      </c>
      <c r="F101" s="231" t="s">
        <v>996</v>
      </c>
      <c r="G101" s="231" t="s">
        <v>999</v>
      </c>
      <c r="H101" s="231"/>
      <c r="I101" s="231" t="s">
        <v>1214</v>
      </c>
      <c r="J101" s="173">
        <v>186501</v>
      </c>
      <c r="K101" s="231" t="s">
        <v>999</v>
      </c>
      <c r="L101" s="231"/>
      <c r="M101" s="231"/>
      <c r="N101" s="231"/>
    </row>
    <row r="102" spans="2:14" s="38" customFormat="1" ht="15" x14ac:dyDescent="0.4">
      <c r="B102" s="231" t="s">
        <v>988</v>
      </c>
      <c r="C102" s="231" t="s">
        <v>2020</v>
      </c>
      <c r="D102" s="231" t="s">
        <v>2043</v>
      </c>
      <c r="E102" s="231" t="s">
        <v>2077</v>
      </c>
      <c r="F102" s="231" t="s">
        <v>996</v>
      </c>
      <c r="G102" s="231" t="s">
        <v>999</v>
      </c>
      <c r="H102" s="231"/>
      <c r="I102" s="231" t="s">
        <v>1214</v>
      </c>
      <c r="J102" s="173">
        <v>2627020</v>
      </c>
      <c r="K102" s="231" t="s">
        <v>999</v>
      </c>
      <c r="L102" s="231"/>
      <c r="M102" s="231"/>
      <c r="N102" s="231"/>
    </row>
    <row r="103" spans="2:14" s="38" customFormat="1" ht="15" x14ac:dyDescent="0.4">
      <c r="B103" s="231" t="s">
        <v>988</v>
      </c>
      <c r="C103" s="231" t="s">
        <v>2032</v>
      </c>
      <c r="D103" s="231" t="s">
        <v>2043</v>
      </c>
      <c r="E103" s="231" t="s">
        <v>2077</v>
      </c>
      <c r="F103" s="231" t="s">
        <v>996</v>
      </c>
      <c r="G103" s="231" t="s">
        <v>999</v>
      </c>
      <c r="H103" s="231"/>
      <c r="I103" s="231" t="s">
        <v>1214</v>
      </c>
      <c r="J103" s="173">
        <v>3287939</v>
      </c>
      <c r="K103" s="231" t="s">
        <v>999</v>
      </c>
      <c r="L103" s="231"/>
      <c r="M103" s="231"/>
      <c r="N103" s="231"/>
    </row>
    <row r="104" spans="2:14" s="38" customFormat="1" ht="15" x14ac:dyDescent="0.4">
      <c r="B104" s="231" t="s">
        <v>988</v>
      </c>
      <c r="C104" s="231" t="s">
        <v>2021</v>
      </c>
      <c r="D104" s="231" t="s">
        <v>2043</v>
      </c>
      <c r="E104" s="231" t="s">
        <v>2077</v>
      </c>
      <c r="F104" s="231" t="s">
        <v>996</v>
      </c>
      <c r="G104" s="231" t="s">
        <v>999</v>
      </c>
      <c r="H104" s="231"/>
      <c r="I104" s="231" t="s">
        <v>1214</v>
      </c>
      <c r="J104" s="173">
        <v>30404972</v>
      </c>
      <c r="K104" s="231" t="s">
        <v>999</v>
      </c>
      <c r="L104" s="231"/>
      <c r="M104" s="231"/>
      <c r="N104" s="231"/>
    </row>
    <row r="105" spans="2:14" s="38" customFormat="1" ht="15" x14ac:dyDescent="0.4">
      <c r="B105" s="231" t="s">
        <v>988</v>
      </c>
      <c r="C105" s="231" t="s">
        <v>2038</v>
      </c>
      <c r="D105" s="231" t="s">
        <v>2042</v>
      </c>
      <c r="E105" s="231" t="s">
        <v>2086</v>
      </c>
      <c r="F105" s="231" t="s">
        <v>996</v>
      </c>
      <c r="G105" s="280" t="s">
        <v>999</v>
      </c>
      <c r="H105" s="231"/>
      <c r="I105" s="231" t="s">
        <v>1214</v>
      </c>
      <c r="J105" s="281">
        <v>72872</v>
      </c>
      <c r="K105" s="231" t="s">
        <v>999</v>
      </c>
      <c r="L105" s="231"/>
      <c r="M105" s="231"/>
      <c r="N105" s="231"/>
    </row>
    <row r="106" spans="2:14" s="38" customFormat="1" ht="15" x14ac:dyDescent="0.4">
      <c r="B106" s="231" t="s">
        <v>988</v>
      </c>
      <c r="C106" s="231" t="s">
        <v>2027</v>
      </c>
      <c r="D106" s="231" t="s">
        <v>2042</v>
      </c>
      <c r="E106" s="231" t="s">
        <v>2086</v>
      </c>
      <c r="F106" s="231" t="s">
        <v>996</v>
      </c>
      <c r="G106" s="280" t="s">
        <v>999</v>
      </c>
      <c r="H106" s="231"/>
      <c r="I106" s="231" t="s">
        <v>1214</v>
      </c>
      <c r="J106" s="281">
        <v>3081671</v>
      </c>
      <c r="K106" s="231" t="s">
        <v>999</v>
      </c>
      <c r="L106" s="231"/>
      <c r="M106" s="231"/>
      <c r="N106" s="231"/>
    </row>
    <row r="107" spans="2:14" s="38" customFormat="1" ht="15" x14ac:dyDescent="0.4">
      <c r="B107" s="231" t="s">
        <v>988</v>
      </c>
      <c r="C107" s="231" t="s">
        <v>2016</v>
      </c>
      <c r="D107" s="231" t="s">
        <v>2042</v>
      </c>
      <c r="E107" s="231" t="s">
        <v>2086</v>
      </c>
      <c r="F107" s="231" t="s">
        <v>996</v>
      </c>
      <c r="G107" s="280" t="s">
        <v>999</v>
      </c>
      <c r="H107" s="231"/>
      <c r="I107" s="231" t="s">
        <v>1214</v>
      </c>
      <c r="J107" s="281">
        <v>4544933</v>
      </c>
      <c r="K107" s="231" t="s">
        <v>999</v>
      </c>
      <c r="L107" s="231"/>
      <c r="M107" s="231"/>
      <c r="N107" s="231"/>
    </row>
    <row r="108" spans="2:14" s="38" customFormat="1" ht="15" x14ac:dyDescent="0.4">
      <c r="B108" s="231" t="s">
        <v>988</v>
      </c>
      <c r="C108" s="231" t="s">
        <v>2021</v>
      </c>
      <c r="D108" s="231" t="s">
        <v>2042</v>
      </c>
      <c r="E108" s="231" t="s">
        <v>2086</v>
      </c>
      <c r="F108" s="231" t="s">
        <v>996</v>
      </c>
      <c r="G108" s="280" t="s">
        <v>999</v>
      </c>
      <c r="H108" s="231"/>
      <c r="I108" s="231" t="s">
        <v>1214</v>
      </c>
      <c r="J108" s="281">
        <v>4588060</v>
      </c>
      <c r="K108" s="231" t="s">
        <v>999</v>
      </c>
      <c r="L108" s="231"/>
      <c r="M108" s="231"/>
      <c r="N108" s="231"/>
    </row>
    <row r="109" spans="2:14" s="38" customFormat="1" ht="15" x14ac:dyDescent="0.4">
      <c r="B109" s="231" t="s">
        <v>988</v>
      </c>
      <c r="C109" s="231" t="s">
        <v>2097</v>
      </c>
      <c r="D109" s="231" t="s">
        <v>2042</v>
      </c>
      <c r="E109" s="231" t="s">
        <v>2086</v>
      </c>
      <c r="F109" s="231" t="s">
        <v>996</v>
      </c>
      <c r="G109" s="280" t="s">
        <v>999</v>
      </c>
      <c r="H109" s="231"/>
      <c r="I109" s="231" t="s">
        <v>1214</v>
      </c>
      <c r="J109" s="281">
        <v>5550847</v>
      </c>
      <c r="K109" s="231" t="s">
        <v>999</v>
      </c>
      <c r="L109" s="231"/>
      <c r="M109" s="231"/>
      <c r="N109" s="231"/>
    </row>
    <row r="110" spans="2:14" s="38" customFormat="1" ht="15" x14ac:dyDescent="0.4">
      <c r="B110" s="231" t="s">
        <v>988</v>
      </c>
      <c r="C110" s="231" t="s">
        <v>2024</v>
      </c>
      <c r="D110" s="231" t="s">
        <v>2042</v>
      </c>
      <c r="E110" s="231" t="s">
        <v>2086</v>
      </c>
      <c r="F110" s="231" t="s">
        <v>996</v>
      </c>
      <c r="G110" s="280" t="s">
        <v>999</v>
      </c>
      <c r="H110" s="231"/>
      <c r="I110" s="231" t="s">
        <v>1214</v>
      </c>
      <c r="J110" s="281">
        <v>6554704</v>
      </c>
      <c r="K110" s="231" t="s">
        <v>999</v>
      </c>
      <c r="L110" s="231"/>
      <c r="M110" s="231"/>
      <c r="N110" s="231"/>
    </row>
    <row r="111" spans="2:14" s="38" customFormat="1" ht="15" x14ac:dyDescent="0.4">
      <c r="B111" s="231" t="s">
        <v>988</v>
      </c>
      <c r="C111" s="231" t="s">
        <v>2020</v>
      </c>
      <c r="D111" s="231" t="s">
        <v>2042</v>
      </c>
      <c r="E111" s="231" t="s">
        <v>2086</v>
      </c>
      <c r="F111" s="231" t="s">
        <v>996</v>
      </c>
      <c r="G111" s="280" t="s">
        <v>999</v>
      </c>
      <c r="H111" s="231"/>
      <c r="I111" s="231" t="s">
        <v>1214</v>
      </c>
      <c r="J111" s="281">
        <v>10791204</v>
      </c>
      <c r="K111" s="231" t="s">
        <v>999</v>
      </c>
      <c r="L111" s="231"/>
      <c r="M111" s="231"/>
      <c r="N111" s="231"/>
    </row>
    <row r="112" spans="2:14" s="38" customFormat="1" ht="15" x14ac:dyDescent="0.4">
      <c r="B112" s="231" t="s">
        <v>988</v>
      </c>
      <c r="C112" s="231" t="s">
        <v>2018</v>
      </c>
      <c r="D112" s="231" t="s">
        <v>2042</v>
      </c>
      <c r="E112" s="231" t="s">
        <v>2086</v>
      </c>
      <c r="F112" s="231" t="s">
        <v>996</v>
      </c>
      <c r="G112" s="280" t="s">
        <v>999</v>
      </c>
      <c r="H112" s="231"/>
      <c r="I112" s="231" t="s">
        <v>1214</v>
      </c>
      <c r="J112" s="281">
        <v>17675000</v>
      </c>
      <c r="K112" s="231" t="s">
        <v>999</v>
      </c>
      <c r="L112" s="231"/>
      <c r="M112" s="231"/>
      <c r="N112" s="231"/>
    </row>
    <row r="113" spans="2:14" s="38" customFormat="1" ht="15" x14ac:dyDescent="0.4">
      <c r="B113" s="231" t="s">
        <v>988</v>
      </c>
      <c r="C113" s="231" t="s">
        <v>2032</v>
      </c>
      <c r="D113" s="231" t="s">
        <v>2042</v>
      </c>
      <c r="E113" s="231" t="s">
        <v>2086</v>
      </c>
      <c r="F113" s="231" t="s">
        <v>996</v>
      </c>
      <c r="G113" s="280" t="s">
        <v>999</v>
      </c>
      <c r="H113" s="231"/>
      <c r="I113" s="231" t="s">
        <v>1214</v>
      </c>
      <c r="J113" s="281">
        <v>19041667</v>
      </c>
      <c r="K113" s="231" t="s">
        <v>999</v>
      </c>
      <c r="L113" s="231"/>
      <c r="M113" s="231"/>
      <c r="N113" s="231"/>
    </row>
    <row r="114" spans="2:14" s="38" customFormat="1" ht="15" x14ac:dyDescent="0.4">
      <c r="B114" s="231" t="s">
        <v>988</v>
      </c>
      <c r="C114" s="231" t="s">
        <v>2007</v>
      </c>
      <c r="D114" s="231" t="s">
        <v>2042</v>
      </c>
      <c r="E114" s="231" t="s">
        <v>2086</v>
      </c>
      <c r="F114" s="231" t="s">
        <v>996</v>
      </c>
      <c r="G114" s="280" t="s">
        <v>999</v>
      </c>
      <c r="H114" s="231"/>
      <c r="I114" s="231" t="s">
        <v>1214</v>
      </c>
      <c r="J114" s="281">
        <v>35707278</v>
      </c>
      <c r="K114" s="231" t="s">
        <v>999</v>
      </c>
      <c r="L114" s="231"/>
      <c r="M114" s="231"/>
      <c r="N114" s="231"/>
    </row>
    <row r="115" spans="2:14" s="38" customFormat="1" ht="75" x14ac:dyDescent="0.4">
      <c r="B115" s="231" t="s">
        <v>988</v>
      </c>
      <c r="C115" s="282" t="s">
        <v>2010</v>
      </c>
      <c r="D115" s="282" t="s">
        <v>2042</v>
      </c>
      <c r="E115" s="282" t="s">
        <v>2086</v>
      </c>
      <c r="F115" s="231" t="s">
        <v>996</v>
      </c>
      <c r="G115" s="287" t="s">
        <v>999</v>
      </c>
      <c r="H115" s="350" t="s">
        <v>2112</v>
      </c>
      <c r="I115" s="282" t="s">
        <v>1214</v>
      </c>
      <c r="J115" s="283">
        <v>63508000</v>
      </c>
      <c r="K115" s="231" t="s">
        <v>999</v>
      </c>
      <c r="L115" s="282"/>
      <c r="M115" s="282"/>
      <c r="N115" s="282"/>
    </row>
    <row r="116" spans="2:14" s="38" customFormat="1" ht="15" x14ac:dyDescent="0.4">
      <c r="B116" s="231" t="s">
        <v>988</v>
      </c>
      <c r="C116" s="282" t="s">
        <v>2003</v>
      </c>
      <c r="D116" s="282" t="s">
        <v>2042</v>
      </c>
      <c r="E116" s="282" t="s">
        <v>2086</v>
      </c>
      <c r="F116" s="231" t="s">
        <v>996</v>
      </c>
      <c r="G116" s="287" t="s">
        <v>999</v>
      </c>
      <c r="H116" s="347" t="s">
        <v>2102</v>
      </c>
      <c r="I116" s="282" t="s">
        <v>1214</v>
      </c>
      <c r="J116" s="283">
        <v>80845488</v>
      </c>
      <c r="K116" s="231" t="s">
        <v>999</v>
      </c>
      <c r="L116" s="282"/>
      <c r="M116" s="282"/>
      <c r="N116" s="282"/>
    </row>
    <row r="117" spans="2:14" s="38" customFormat="1" ht="15" x14ac:dyDescent="0.4">
      <c r="B117" s="231" t="s">
        <v>988</v>
      </c>
      <c r="C117" s="282" t="s">
        <v>2038</v>
      </c>
      <c r="D117" s="282" t="s">
        <v>2041</v>
      </c>
      <c r="E117" s="282" t="s">
        <v>2084</v>
      </c>
      <c r="F117" s="231" t="s">
        <v>999</v>
      </c>
      <c r="G117" s="282" t="s">
        <v>999</v>
      </c>
      <c r="H117" s="282"/>
      <c r="I117" s="282" t="s">
        <v>1214</v>
      </c>
      <c r="J117" s="291">
        <v>2350</v>
      </c>
      <c r="K117" s="231" t="s">
        <v>999</v>
      </c>
      <c r="L117" s="282"/>
      <c r="M117" s="282"/>
      <c r="N117" s="282"/>
    </row>
    <row r="118" spans="2:14" s="38" customFormat="1" ht="15" x14ac:dyDescent="0.4">
      <c r="B118" s="231" t="s">
        <v>988</v>
      </c>
      <c r="C118" s="231" t="s">
        <v>2016</v>
      </c>
      <c r="D118" s="231" t="s">
        <v>2041</v>
      </c>
      <c r="E118" s="231" t="s">
        <v>2084</v>
      </c>
      <c r="F118" s="231" t="s">
        <v>999</v>
      </c>
      <c r="G118" s="231" t="s">
        <v>999</v>
      </c>
      <c r="H118" s="231"/>
      <c r="I118" s="231" t="s">
        <v>1214</v>
      </c>
      <c r="J118" s="292">
        <v>110054.99</v>
      </c>
      <c r="K118" s="231" t="s">
        <v>999</v>
      </c>
      <c r="L118" s="231"/>
      <c r="M118" s="231"/>
      <c r="N118" s="231"/>
    </row>
    <row r="119" spans="2:14" s="38" customFormat="1" ht="15" x14ac:dyDescent="0.4">
      <c r="B119" s="231" t="s">
        <v>988</v>
      </c>
      <c r="C119" s="282" t="s">
        <v>2097</v>
      </c>
      <c r="D119" s="282" t="s">
        <v>2041</v>
      </c>
      <c r="E119" s="282" t="s">
        <v>2084</v>
      </c>
      <c r="F119" s="231" t="s">
        <v>999</v>
      </c>
      <c r="G119" s="282" t="s">
        <v>999</v>
      </c>
      <c r="H119" s="282"/>
      <c r="I119" s="282" t="s">
        <v>1214</v>
      </c>
      <c r="J119" s="291">
        <v>517435.67</v>
      </c>
      <c r="K119" s="231" t="s">
        <v>999</v>
      </c>
      <c r="L119" s="282"/>
      <c r="M119" s="282"/>
      <c r="N119" s="282"/>
    </row>
    <row r="120" spans="2:14" s="38" customFormat="1" ht="15" x14ac:dyDescent="0.4">
      <c r="B120" s="231" t="s">
        <v>988</v>
      </c>
      <c r="C120" s="282" t="s">
        <v>2021</v>
      </c>
      <c r="D120" s="282" t="s">
        <v>2043</v>
      </c>
      <c r="E120" s="282" t="s">
        <v>2076</v>
      </c>
      <c r="F120" s="231" t="s">
        <v>996</v>
      </c>
      <c r="G120" s="282" t="s">
        <v>999</v>
      </c>
      <c r="H120" s="282"/>
      <c r="I120" s="282" t="s">
        <v>1214</v>
      </c>
      <c r="J120" s="291">
        <v>7950</v>
      </c>
      <c r="K120" s="231" t="s">
        <v>999</v>
      </c>
      <c r="L120" s="282"/>
      <c r="M120" s="282"/>
      <c r="N120" s="282"/>
    </row>
    <row r="121" spans="2:14" s="38" customFormat="1" ht="15" x14ac:dyDescent="0.4">
      <c r="B121" s="231" t="s">
        <v>988</v>
      </c>
      <c r="C121" s="282" t="s">
        <v>2018</v>
      </c>
      <c r="D121" s="282" t="s">
        <v>2043</v>
      </c>
      <c r="E121" s="282" t="s">
        <v>2076</v>
      </c>
      <c r="F121" s="231" t="s">
        <v>996</v>
      </c>
      <c r="G121" s="282" t="s">
        <v>996</v>
      </c>
      <c r="H121" s="282"/>
      <c r="I121" s="282" t="s">
        <v>1214</v>
      </c>
      <c r="J121" s="291">
        <v>53325</v>
      </c>
      <c r="K121" s="231" t="s">
        <v>999</v>
      </c>
      <c r="L121" s="282"/>
      <c r="M121" s="282"/>
      <c r="N121" s="282"/>
    </row>
    <row r="122" spans="2:14" s="38" customFormat="1" ht="15" x14ac:dyDescent="0.4">
      <c r="B122" s="231" t="s">
        <v>988</v>
      </c>
      <c r="C122" s="282" t="s">
        <v>2024</v>
      </c>
      <c r="D122" s="282" t="s">
        <v>2043</v>
      </c>
      <c r="E122" s="282" t="s">
        <v>2076</v>
      </c>
      <c r="F122" s="231" t="s">
        <v>996</v>
      </c>
      <c r="G122" s="282" t="s">
        <v>996</v>
      </c>
      <c r="H122" s="282"/>
      <c r="I122" s="282" t="s">
        <v>1214</v>
      </c>
      <c r="J122" s="291">
        <v>3744385</v>
      </c>
      <c r="K122" s="231" t="s">
        <v>999</v>
      </c>
      <c r="L122" s="282"/>
      <c r="M122" s="282"/>
      <c r="N122" s="282"/>
    </row>
    <row r="123" spans="2:14" s="38" customFormat="1" ht="15" x14ac:dyDescent="0.4">
      <c r="B123" s="231" t="s">
        <v>988</v>
      </c>
      <c r="C123" s="282" t="s">
        <v>2038</v>
      </c>
      <c r="D123" s="282" t="s">
        <v>2043</v>
      </c>
      <c r="E123" s="282" t="s">
        <v>2076</v>
      </c>
      <c r="F123" s="231" t="s">
        <v>996</v>
      </c>
      <c r="G123" s="282" t="s">
        <v>999</v>
      </c>
      <c r="H123" s="282"/>
      <c r="I123" s="282" t="s">
        <v>1214</v>
      </c>
      <c r="J123" s="291">
        <v>6392303</v>
      </c>
      <c r="K123" s="231" t="s">
        <v>999</v>
      </c>
      <c r="L123" s="282"/>
      <c r="M123" s="282"/>
      <c r="N123" s="282"/>
    </row>
    <row r="124" spans="2:14" s="38" customFormat="1" ht="15" x14ac:dyDescent="0.4">
      <c r="B124" s="231" t="s">
        <v>988</v>
      </c>
      <c r="C124" s="282" t="s">
        <v>2020</v>
      </c>
      <c r="D124" s="282" t="s">
        <v>2041</v>
      </c>
      <c r="E124" s="282" t="s">
        <v>286</v>
      </c>
      <c r="F124" s="231" t="s">
        <v>999</v>
      </c>
      <c r="G124" s="282" t="s">
        <v>999</v>
      </c>
      <c r="H124" s="282"/>
      <c r="I124" s="282" t="s">
        <v>1214</v>
      </c>
      <c r="J124" s="291">
        <v>-3119193019</v>
      </c>
      <c r="K124" s="231" t="s">
        <v>999</v>
      </c>
      <c r="L124" s="282"/>
      <c r="M124" s="282"/>
      <c r="N124" s="282" t="s">
        <v>2101</v>
      </c>
    </row>
    <row r="125" spans="2:14" s="38" customFormat="1" ht="15" x14ac:dyDescent="0.4">
      <c r="B125" s="231" t="s">
        <v>988</v>
      </c>
      <c r="C125" s="282" t="s">
        <v>2007</v>
      </c>
      <c r="D125" s="282" t="s">
        <v>2041</v>
      </c>
      <c r="E125" s="282" t="s">
        <v>286</v>
      </c>
      <c r="F125" s="231" t="s">
        <v>999</v>
      </c>
      <c r="G125" s="282" t="s">
        <v>999</v>
      </c>
      <c r="H125" s="282"/>
      <c r="I125" s="282" t="s">
        <v>1214</v>
      </c>
      <c r="J125" s="291">
        <v>-1376848783</v>
      </c>
      <c r="K125" s="231" t="s">
        <v>999</v>
      </c>
      <c r="L125" s="282"/>
      <c r="M125" s="282"/>
      <c r="N125" s="282" t="s">
        <v>2101</v>
      </c>
    </row>
    <row r="126" spans="2:14" s="38" customFormat="1" ht="15" x14ac:dyDescent="0.4">
      <c r="B126" s="231" t="s">
        <v>988</v>
      </c>
      <c r="C126" s="282" t="s">
        <v>2003</v>
      </c>
      <c r="D126" s="282" t="s">
        <v>2041</v>
      </c>
      <c r="E126" s="282" t="s">
        <v>286</v>
      </c>
      <c r="F126" s="231" t="s">
        <v>999</v>
      </c>
      <c r="G126" s="282" t="s">
        <v>999</v>
      </c>
      <c r="H126" s="282"/>
      <c r="I126" s="282" t="s">
        <v>1214</v>
      </c>
      <c r="J126" s="291">
        <v>-1083988407</v>
      </c>
      <c r="K126" s="231" t="s">
        <v>999</v>
      </c>
      <c r="L126" s="282"/>
      <c r="M126" s="282"/>
      <c r="N126" s="282" t="s">
        <v>2101</v>
      </c>
    </row>
    <row r="127" spans="2:14" s="38" customFormat="1" ht="15" x14ac:dyDescent="0.4">
      <c r="B127" s="231" t="s">
        <v>988</v>
      </c>
      <c r="C127" s="282" t="s">
        <v>2032</v>
      </c>
      <c r="D127" s="282" t="s">
        <v>2041</v>
      </c>
      <c r="E127" s="282" t="s">
        <v>286</v>
      </c>
      <c r="F127" s="231" t="s">
        <v>999</v>
      </c>
      <c r="G127" s="282" t="s">
        <v>999</v>
      </c>
      <c r="H127" s="279"/>
      <c r="I127" s="282" t="s">
        <v>1214</v>
      </c>
      <c r="J127" s="291">
        <f>6468.66-451380626</f>
        <v>-451374157.33999997</v>
      </c>
      <c r="K127" s="231" t="s">
        <v>999</v>
      </c>
      <c r="L127" s="282"/>
      <c r="M127" s="282"/>
      <c r="N127" s="282" t="s">
        <v>2101</v>
      </c>
    </row>
    <row r="128" spans="2:14" s="38" customFormat="1" ht="15" x14ac:dyDescent="0.4">
      <c r="B128" s="231" t="s">
        <v>988</v>
      </c>
      <c r="C128" s="289" t="s">
        <v>2018</v>
      </c>
      <c r="D128" s="282" t="s">
        <v>2041</v>
      </c>
      <c r="E128" s="282" t="s">
        <v>286</v>
      </c>
      <c r="F128" s="231" t="s">
        <v>999</v>
      </c>
      <c r="G128" s="282" t="s">
        <v>999</v>
      </c>
      <c r="H128" s="282"/>
      <c r="I128" s="282" t="s">
        <v>1214</v>
      </c>
      <c r="J128" s="291">
        <v>-448631998</v>
      </c>
      <c r="K128" s="231" t="s">
        <v>999</v>
      </c>
      <c r="L128" s="282"/>
      <c r="M128" s="282"/>
      <c r="N128" s="282" t="s">
        <v>2101</v>
      </c>
    </row>
    <row r="129" spans="2:14" s="38" customFormat="1" ht="15" x14ac:dyDescent="0.4">
      <c r="B129" s="231" t="s">
        <v>988</v>
      </c>
      <c r="C129" s="282" t="s">
        <v>2016</v>
      </c>
      <c r="D129" s="282" t="s">
        <v>2041</v>
      </c>
      <c r="E129" s="282" t="s">
        <v>286</v>
      </c>
      <c r="F129" s="231" t="s">
        <v>999</v>
      </c>
      <c r="G129" s="282" t="s">
        <v>999</v>
      </c>
      <c r="H129" s="279"/>
      <c r="I129" s="282" t="s">
        <v>1214</v>
      </c>
      <c r="J129" s="291">
        <v>-241996318</v>
      </c>
      <c r="K129" s="231" t="s">
        <v>999</v>
      </c>
      <c r="L129" s="282"/>
      <c r="M129" s="282"/>
      <c r="N129" s="282" t="s">
        <v>2101</v>
      </c>
    </row>
    <row r="130" spans="2:14" s="38" customFormat="1" ht="15" x14ac:dyDescent="0.4">
      <c r="B130" s="231" t="s">
        <v>988</v>
      </c>
      <c r="C130" s="282" t="s">
        <v>2013</v>
      </c>
      <c r="D130" s="282" t="s">
        <v>2041</v>
      </c>
      <c r="E130" s="282" t="s">
        <v>286</v>
      </c>
      <c r="F130" s="231" t="s">
        <v>999</v>
      </c>
      <c r="G130" s="282" t="s">
        <v>999</v>
      </c>
      <c r="H130" s="282"/>
      <c r="I130" s="282" t="s">
        <v>1214</v>
      </c>
      <c r="J130" s="291">
        <v>-31363947</v>
      </c>
      <c r="K130" s="231" t="s">
        <v>999</v>
      </c>
      <c r="L130" s="282"/>
      <c r="M130" s="282"/>
      <c r="N130" s="282" t="s">
        <v>2101</v>
      </c>
    </row>
    <row r="131" spans="2:14" s="38" customFormat="1" ht="15" x14ac:dyDescent="0.4">
      <c r="B131" s="231" t="s">
        <v>988</v>
      </c>
      <c r="C131" s="282" t="s">
        <v>2027</v>
      </c>
      <c r="D131" s="282" t="s">
        <v>2041</v>
      </c>
      <c r="E131" s="282" t="s">
        <v>286</v>
      </c>
      <c r="F131" s="231" t="s">
        <v>999</v>
      </c>
      <c r="G131" s="282" t="s">
        <v>999</v>
      </c>
      <c r="H131" s="282"/>
      <c r="I131" s="282" t="s">
        <v>1214</v>
      </c>
      <c r="J131" s="291">
        <v>-8344475</v>
      </c>
      <c r="K131" s="231" t="s">
        <v>999</v>
      </c>
      <c r="L131" s="282"/>
      <c r="M131" s="282"/>
      <c r="N131" s="282" t="s">
        <v>2101</v>
      </c>
    </row>
    <row r="132" spans="2:14" s="38" customFormat="1" ht="15" x14ac:dyDescent="0.4">
      <c r="B132" s="231" t="s">
        <v>988</v>
      </c>
      <c r="C132" s="282" t="s">
        <v>2038</v>
      </c>
      <c r="D132" s="282" t="s">
        <v>2041</v>
      </c>
      <c r="E132" s="282" t="s">
        <v>286</v>
      </c>
      <c r="F132" s="282" t="s">
        <v>999</v>
      </c>
      <c r="G132" s="282" t="s">
        <v>999</v>
      </c>
      <c r="H132" s="282"/>
      <c r="I132" s="282" t="s">
        <v>1214</v>
      </c>
      <c r="J132" s="291">
        <f>9746452.12-503907</f>
        <v>9242545.1199999992</v>
      </c>
      <c r="K132" s="231" t="s">
        <v>999</v>
      </c>
      <c r="L132" s="282"/>
      <c r="M132" s="282"/>
      <c r="N132" s="282" t="s">
        <v>2101</v>
      </c>
    </row>
    <row r="133" spans="2:14" s="38" customFormat="1" ht="15" x14ac:dyDescent="0.4">
      <c r="B133" s="231" t="s">
        <v>988</v>
      </c>
      <c r="C133" s="231" t="s">
        <v>2097</v>
      </c>
      <c r="D133" s="231" t="s">
        <v>2041</v>
      </c>
      <c r="E133" s="231" t="s">
        <v>286</v>
      </c>
      <c r="F133" s="231" t="s">
        <v>999</v>
      </c>
      <c r="G133" s="231" t="s">
        <v>999</v>
      </c>
      <c r="H133" s="231"/>
      <c r="I133" s="231" t="s">
        <v>1214</v>
      </c>
      <c r="J133" s="292">
        <v>17114091.969999999</v>
      </c>
      <c r="K133" s="231" t="s">
        <v>999</v>
      </c>
      <c r="L133" s="231"/>
      <c r="M133" s="231"/>
      <c r="N133" s="231" t="s">
        <v>2101</v>
      </c>
    </row>
    <row r="134" spans="2:14" s="38" customFormat="1" ht="15" x14ac:dyDescent="0.4">
      <c r="B134" s="231" t="s">
        <v>988</v>
      </c>
      <c r="C134" s="282" t="s">
        <v>2021</v>
      </c>
      <c r="D134" s="282" t="s">
        <v>2041</v>
      </c>
      <c r="E134" s="282" t="s">
        <v>286</v>
      </c>
      <c r="F134" s="282" t="s">
        <v>999</v>
      </c>
      <c r="G134" s="282" t="s">
        <v>999</v>
      </c>
      <c r="H134" s="282"/>
      <c r="I134" s="282" t="s">
        <v>1214</v>
      </c>
      <c r="J134" s="291">
        <v>75555623.329999983</v>
      </c>
      <c r="K134" s="231" t="s">
        <v>999</v>
      </c>
      <c r="L134" s="282"/>
      <c r="M134" s="282"/>
      <c r="N134" s="282" t="s">
        <v>2101</v>
      </c>
    </row>
    <row r="135" spans="2:14" s="38" customFormat="1" ht="15" x14ac:dyDescent="0.4">
      <c r="B135" s="231" t="s">
        <v>988</v>
      </c>
      <c r="C135" s="231" t="s">
        <v>2024</v>
      </c>
      <c r="D135" s="231" t="s">
        <v>2041</v>
      </c>
      <c r="E135" s="231" t="s">
        <v>2081</v>
      </c>
      <c r="F135" s="231" t="s">
        <v>999</v>
      </c>
      <c r="G135" s="231" t="s">
        <v>999</v>
      </c>
      <c r="H135" s="231"/>
      <c r="I135" s="231" t="s">
        <v>1214</v>
      </c>
      <c r="J135" s="292">
        <v>72812337</v>
      </c>
      <c r="K135" s="231" t="s">
        <v>999</v>
      </c>
      <c r="L135" s="231"/>
      <c r="M135" s="231"/>
      <c r="N135" s="231"/>
    </row>
    <row r="136" spans="2:14" s="38" customFormat="1" ht="15" x14ac:dyDescent="0.4">
      <c r="B136" s="231" t="s">
        <v>988</v>
      </c>
      <c r="C136" s="282" t="s">
        <v>2027</v>
      </c>
      <c r="D136" s="282" t="s">
        <v>2041</v>
      </c>
      <c r="E136" s="282" t="s">
        <v>2081</v>
      </c>
      <c r="F136" s="282" t="s">
        <v>999</v>
      </c>
      <c r="G136" s="282" t="s">
        <v>999</v>
      </c>
      <c r="H136" s="282"/>
      <c r="I136" s="282" t="s">
        <v>1214</v>
      </c>
      <c r="J136" s="291">
        <v>85571503</v>
      </c>
      <c r="K136" s="231" t="s">
        <v>999</v>
      </c>
      <c r="L136" s="282"/>
      <c r="M136" s="282"/>
      <c r="N136" s="282"/>
    </row>
    <row r="137" spans="2:14" s="38" customFormat="1" ht="15" x14ac:dyDescent="0.4">
      <c r="B137" s="231" t="s">
        <v>988</v>
      </c>
      <c r="C137" s="282" t="s">
        <v>2021</v>
      </c>
      <c r="D137" s="282" t="s">
        <v>2041</v>
      </c>
      <c r="E137" s="282" t="s">
        <v>2081</v>
      </c>
      <c r="F137" s="282" t="s">
        <v>999</v>
      </c>
      <c r="G137" s="282" t="s">
        <v>999</v>
      </c>
      <c r="H137" s="282"/>
      <c r="I137" s="282" t="s">
        <v>1214</v>
      </c>
      <c r="J137" s="291">
        <v>116312247</v>
      </c>
      <c r="K137" s="231" t="s">
        <v>999</v>
      </c>
      <c r="L137" s="282"/>
      <c r="M137" s="282"/>
      <c r="N137" s="282"/>
    </row>
    <row r="138" spans="2:14" s="38" customFormat="1" ht="15" x14ac:dyDescent="0.4">
      <c r="B138" s="231" t="s">
        <v>988</v>
      </c>
      <c r="C138" s="282" t="s">
        <v>2097</v>
      </c>
      <c r="D138" s="282" t="s">
        <v>2041</v>
      </c>
      <c r="E138" s="282" t="s">
        <v>2081</v>
      </c>
      <c r="F138" s="282" t="s">
        <v>999</v>
      </c>
      <c r="G138" s="282" t="s">
        <v>999</v>
      </c>
      <c r="H138" s="282"/>
      <c r="I138" s="282" t="s">
        <v>1214</v>
      </c>
      <c r="J138" s="291">
        <v>153371981</v>
      </c>
      <c r="K138" s="231" t="s">
        <v>999</v>
      </c>
      <c r="L138" s="282"/>
      <c r="M138" s="282"/>
      <c r="N138" s="282"/>
    </row>
    <row r="139" spans="2:14" s="38" customFormat="1" ht="15" x14ac:dyDescent="0.4">
      <c r="B139" s="231" t="s">
        <v>988</v>
      </c>
      <c r="C139" s="282" t="s">
        <v>2018</v>
      </c>
      <c r="D139" s="282" t="s">
        <v>2041</v>
      </c>
      <c r="E139" s="282" t="s">
        <v>2081</v>
      </c>
      <c r="F139" s="282" t="s">
        <v>999</v>
      </c>
      <c r="G139" s="282" t="s">
        <v>999</v>
      </c>
      <c r="H139" s="282"/>
      <c r="I139" s="282" t="s">
        <v>1214</v>
      </c>
      <c r="J139" s="291">
        <v>293503890</v>
      </c>
      <c r="K139" s="231" t="s">
        <v>999</v>
      </c>
      <c r="L139" s="282"/>
      <c r="M139" s="282"/>
      <c r="N139" s="282"/>
    </row>
    <row r="140" spans="2:14" s="38" customFormat="1" ht="15" x14ac:dyDescent="0.4">
      <c r="B140" s="231" t="s">
        <v>988</v>
      </c>
      <c r="C140" s="282" t="s">
        <v>2016</v>
      </c>
      <c r="D140" s="282" t="s">
        <v>2041</v>
      </c>
      <c r="E140" s="282" t="s">
        <v>2081</v>
      </c>
      <c r="F140" s="282" t="s">
        <v>999</v>
      </c>
      <c r="G140" s="282" t="s">
        <v>999</v>
      </c>
      <c r="H140" s="282"/>
      <c r="I140" s="282" t="s">
        <v>1214</v>
      </c>
      <c r="J140" s="291">
        <v>503239548</v>
      </c>
      <c r="K140" s="231" t="s">
        <v>999</v>
      </c>
      <c r="L140" s="282"/>
      <c r="M140" s="282"/>
      <c r="N140" s="282"/>
    </row>
    <row r="141" spans="2:14" s="38" customFormat="1" ht="15" x14ac:dyDescent="0.4">
      <c r="B141" s="231" t="s">
        <v>988</v>
      </c>
      <c r="C141" s="282" t="s">
        <v>2007</v>
      </c>
      <c r="D141" s="282" t="s">
        <v>2041</v>
      </c>
      <c r="E141" s="282" t="s">
        <v>2081</v>
      </c>
      <c r="F141" s="282" t="s">
        <v>999</v>
      </c>
      <c r="G141" s="282" t="s">
        <v>999</v>
      </c>
      <c r="H141" s="282"/>
      <c r="I141" s="282" t="s">
        <v>1214</v>
      </c>
      <c r="J141" s="291">
        <v>518362805</v>
      </c>
      <c r="K141" s="231" t="s">
        <v>999</v>
      </c>
      <c r="L141" s="282"/>
      <c r="M141" s="282"/>
      <c r="N141" s="282"/>
    </row>
    <row r="142" spans="2:14" s="38" customFormat="1" ht="15" x14ac:dyDescent="0.4">
      <c r="B142" s="231" t="s">
        <v>988</v>
      </c>
      <c r="C142" s="282" t="s">
        <v>2032</v>
      </c>
      <c r="D142" s="282" t="s">
        <v>2041</v>
      </c>
      <c r="E142" s="282" t="s">
        <v>2081</v>
      </c>
      <c r="F142" s="282" t="s">
        <v>999</v>
      </c>
      <c r="G142" s="282" t="s">
        <v>999</v>
      </c>
      <c r="H142" s="282"/>
      <c r="I142" s="282" t="s">
        <v>1214</v>
      </c>
      <c r="J142" s="291">
        <v>631347961</v>
      </c>
      <c r="K142" s="231" t="s">
        <v>999</v>
      </c>
      <c r="L142" s="282"/>
      <c r="M142" s="282"/>
      <c r="N142" s="282"/>
    </row>
    <row r="143" spans="2:14" s="38" customFormat="1" ht="15" x14ac:dyDescent="0.4">
      <c r="B143" s="231" t="s">
        <v>988</v>
      </c>
      <c r="C143" s="282" t="s">
        <v>2010</v>
      </c>
      <c r="D143" s="282" t="s">
        <v>2041</v>
      </c>
      <c r="E143" s="282" t="s">
        <v>2081</v>
      </c>
      <c r="F143" s="282" t="s">
        <v>999</v>
      </c>
      <c r="G143" s="282" t="s">
        <v>999</v>
      </c>
      <c r="H143" s="282"/>
      <c r="I143" s="282" t="s">
        <v>1214</v>
      </c>
      <c r="J143" s="291">
        <v>755393275</v>
      </c>
      <c r="K143" s="231" t="s">
        <v>999</v>
      </c>
      <c r="L143" s="282"/>
      <c r="M143" s="282"/>
      <c r="N143" s="282"/>
    </row>
    <row r="144" spans="2:14" s="38" customFormat="1" ht="15" x14ac:dyDescent="0.4">
      <c r="B144" s="231" t="s">
        <v>988</v>
      </c>
      <c r="C144" s="282" t="s">
        <v>2035</v>
      </c>
      <c r="D144" s="282" t="s">
        <v>2041</v>
      </c>
      <c r="E144" s="282" t="s">
        <v>2081</v>
      </c>
      <c r="F144" s="282" t="s">
        <v>999</v>
      </c>
      <c r="G144" s="282" t="s">
        <v>999</v>
      </c>
      <c r="H144" s="282"/>
      <c r="I144" s="282" t="s">
        <v>1214</v>
      </c>
      <c r="J144" s="291">
        <v>962741027</v>
      </c>
      <c r="K144" s="231" t="s">
        <v>999</v>
      </c>
      <c r="L144" s="282"/>
      <c r="M144" s="282"/>
      <c r="N144" s="282"/>
    </row>
    <row r="145" spans="2:14" s="38" customFormat="1" ht="15" x14ac:dyDescent="0.4">
      <c r="B145" s="231" t="s">
        <v>988</v>
      </c>
      <c r="C145" s="282" t="s">
        <v>2003</v>
      </c>
      <c r="D145" s="282" t="s">
        <v>2041</v>
      </c>
      <c r="E145" s="282" t="s">
        <v>2081</v>
      </c>
      <c r="F145" s="282" t="s">
        <v>999</v>
      </c>
      <c r="G145" s="282" t="s">
        <v>999</v>
      </c>
      <c r="H145" s="282"/>
      <c r="I145" s="282" t="s">
        <v>1214</v>
      </c>
      <c r="J145" s="291">
        <v>2023276275</v>
      </c>
      <c r="K145" s="231" t="s">
        <v>999</v>
      </c>
      <c r="L145" s="282"/>
      <c r="M145" s="282"/>
      <c r="N145" s="282"/>
    </row>
    <row r="146" spans="2:14" s="38" customFormat="1" ht="15" x14ac:dyDescent="0.4">
      <c r="B146" s="231" t="s">
        <v>988</v>
      </c>
      <c r="C146" s="282" t="s">
        <v>2020</v>
      </c>
      <c r="D146" s="282" t="s">
        <v>2041</v>
      </c>
      <c r="E146" s="282" t="s">
        <v>2081</v>
      </c>
      <c r="F146" s="282" t="s">
        <v>999</v>
      </c>
      <c r="G146" s="282" t="s">
        <v>999</v>
      </c>
      <c r="H146" s="282"/>
      <c r="I146" s="282" t="s">
        <v>1214</v>
      </c>
      <c r="J146" s="291">
        <v>2908636938</v>
      </c>
      <c r="K146" s="231" t="s">
        <v>999</v>
      </c>
      <c r="L146" s="282"/>
      <c r="M146" s="282"/>
      <c r="N146" s="282"/>
    </row>
    <row r="147" spans="2:14" s="38" customFormat="1" ht="15" x14ac:dyDescent="0.4">
      <c r="B147" s="231"/>
      <c r="C147" s="231"/>
      <c r="D147" s="231"/>
      <c r="E147" s="231"/>
      <c r="F147" s="231"/>
      <c r="G147" s="280"/>
      <c r="H147" s="231"/>
      <c r="I147" s="231"/>
      <c r="J147" s="281"/>
      <c r="K147" s="231"/>
      <c r="L147" s="231"/>
      <c r="M147" s="231"/>
      <c r="N147" s="231"/>
    </row>
    <row r="148" spans="2:14" s="38" customFormat="1" ht="15" x14ac:dyDescent="0.4">
      <c r="B148" s="231"/>
      <c r="C148" s="231"/>
      <c r="D148" s="231"/>
      <c r="E148" s="231"/>
      <c r="F148" s="231"/>
      <c r="G148" s="280"/>
      <c r="H148" s="231"/>
      <c r="I148" s="231"/>
      <c r="J148" s="281"/>
      <c r="K148" s="231"/>
      <c r="L148" s="231"/>
      <c r="M148" s="231"/>
      <c r="N148" s="231"/>
    </row>
    <row r="149" spans="2:14" s="38" customFormat="1" ht="15.5" thickBot="1" x14ac:dyDescent="0.45">
      <c r="G149" s="173"/>
    </row>
    <row r="150" spans="2:14" s="38" customFormat="1" ht="15.5" thickBot="1" x14ac:dyDescent="0.45">
      <c r="G150" s="173"/>
      <c r="H150" s="174" t="s">
        <v>1952</v>
      </c>
      <c r="I150" s="175"/>
      <c r="J150" s="176">
        <f>SUMIF(Table10[Reporting currency],"USD",Table10[Revenue value])+(IFERROR(SUMIF(Table10[Reporting currency],"&lt;&gt;USD",Table10[Revenue value])/'Part 1 - About'!$E$45,0))</f>
        <v>1653251148.7444999</v>
      </c>
    </row>
    <row r="151" spans="2:14" s="38" customFormat="1" ht="15.5" thickBot="1" x14ac:dyDescent="0.45">
      <c r="G151" s="173"/>
      <c r="H151" s="226"/>
      <c r="I151" s="226"/>
      <c r="J151" s="227"/>
    </row>
    <row r="152" spans="2:14" s="38" customFormat="1" ht="16.5" thickBot="1" x14ac:dyDescent="0.45">
      <c r="G152" s="173"/>
      <c r="H152" s="224" t="str">
        <f>"Total in "&amp;'Part 1 - About'!$E$44</f>
        <v>Total in ZMW</v>
      </c>
      <c r="I152" s="175"/>
      <c r="J152" s="176">
        <f>IF('Part 1 - About'!$E$44="USD",0,SUMIF(Table10[Reporting currency],'Part 1 - About'!$E$44,Table10[Revenue value]))+(IFERROR(SUMIF(Table10[Reporting currency],"USD",Table10[Revenue value])*'Part 1 - About'!$E$45,0))</f>
        <v>32874204330.449997</v>
      </c>
    </row>
    <row r="153" spans="2:14" s="38" customFormat="1" ht="15" x14ac:dyDescent="0.4"/>
    <row r="154" spans="2:14" s="38" customFormat="1" ht="20" x14ac:dyDescent="0.4">
      <c r="B154" s="12"/>
      <c r="C154" s="346" t="s">
        <v>1563</v>
      </c>
      <c r="D154" s="346"/>
      <c r="E154" s="346"/>
      <c r="F154" s="346"/>
      <c r="G154" s="346"/>
      <c r="H154" s="346"/>
      <c r="I154" s="346"/>
      <c r="J154" s="346"/>
      <c r="K154" s="346"/>
      <c r="L154" s="346"/>
      <c r="M154" s="346"/>
      <c r="N154" s="346"/>
    </row>
    <row r="155" spans="2:14" s="38" customFormat="1" ht="15" x14ac:dyDescent="0.4">
      <c r="C155" s="344" t="s">
        <v>1564</v>
      </c>
      <c r="D155" s="344"/>
      <c r="E155" s="344"/>
      <c r="F155" s="344"/>
      <c r="G155" s="344"/>
      <c r="H155" s="344"/>
      <c r="I155" s="344"/>
      <c r="J155" s="344"/>
      <c r="K155" s="344"/>
      <c r="L155" s="344"/>
      <c r="M155" s="344"/>
      <c r="N155" s="344"/>
    </row>
    <row r="156" spans="2:14" s="38" customFormat="1" ht="15" x14ac:dyDescent="0.4">
      <c r="C156" s="344"/>
      <c r="D156" s="344"/>
      <c r="E156" s="344"/>
      <c r="F156" s="344"/>
      <c r="G156" s="344"/>
      <c r="H156" s="344"/>
      <c r="I156" s="344"/>
      <c r="J156" s="344"/>
      <c r="K156" s="344"/>
      <c r="L156" s="344"/>
      <c r="M156" s="344"/>
      <c r="N156" s="344"/>
    </row>
    <row r="157" spans="2:14" s="38" customFormat="1" ht="15" x14ac:dyDescent="0.4">
      <c r="C157" s="344" t="s">
        <v>1554</v>
      </c>
      <c r="D157" s="344"/>
      <c r="E157" s="344"/>
      <c r="F157" s="344"/>
      <c r="G157" s="344"/>
      <c r="H157" s="344"/>
      <c r="I157" s="344"/>
      <c r="J157" s="344"/>
      <c r="K157" s="344"/>
      <c r="L157" s="344"/>
      <c r="M157" s="344"/>
      <c r="N157" s="344"/>
    </row>
    <row r="158" spans="2:14" s="38" customFormat="1" ht="15" x14ac:dyDescent="0.4">
      <c r="C158" s="344" t="s">
        <v>2092</v>
      </c>
      <c r="D158" s="344"/>
      <c r="E158" s="344"/>
      <c r="F158" s="344"/>
      <c r="G158" s="344"/>
      <c r="H158" s="344"/>
      <c r="I158" s="344"/>
      <c r="J158" s="344"/>
      <c r="K158" s="344"/>
      <c r="L158" s="344"/>
      <c r="M158" s="344"/>
      <c r="N158" s="344"/>
    </row>
    <row r="159" spans="2:14" s="38" customFormat="1" ht="15" x14ac:dyDescent="0.4">
      <c r="B159" s="262"/>
      <c r="C159" s="183"/>
      <c r="D159" s="183"/>
      <c r="E159" s="183"/>
      <c r="F159" s="183"/>
      <c r="G159" s="183"/>
      <c r="H159" s="183"/>
      <c r="I159" s="183"/>
      <c r="J159" s="183"/>
      <c r="K159" s="183"/>
      <c r="L159" s="183"/>
      <c r="M159" s="183"/>
      <c r="N159" s="183"/>
    </row>
    <row r="160" spans="2:14" s="38" customFormat="1" ht="15" x14ac:dyDescent="0.4">
      <c r="B160" s="184"/>
      <c r="C160" s="184"/>
      <c r="D160" s="263" t="s">
        <v>1574</v>
      </c>
      <c r="E160" s="263" t="s">
        <v>1498</v>
      </c>
      <c r="F160" s="263" t="s">
        <v>1435</v>
      </c>
      <c r="G160" s="264" t="s">
        <v>1436</v>
      </c>
      <c r="H160" s="265" t="s">
        <v>1006</v>
      </c>
      <c r="I160" s="183"/>
      <c r="J160" s="183"/>
      <c r="K160" s="183"/>
      <c r="L160" s="183"/>
      <c r="M160" s="183"/>
      <c r="N160" s="183"/>
    </row>
    <row r="161" spans="2:14" s="38" customFormat="1" ht="15" x14ac:dyDescent="0.4">
      <c r="B161" s="184"/>
      <c r="C161" s="184"/>
      <c r="D161" s="266" t="s">
        <v>2013</v>
      </c>
      <c r="E161" s="266" t="s">
        <v>2041</v>
      </c>
      <c r="F161" s="267" t="s">
        <v>2089</v>
      </c>
      <c r="G161" s="268">
        <v>231350182.84000003</v>
      </c>
      <c r="H161" s="269" t="s">
        <v>1214</v>
      </c>
      <c r="I161" s="183"/>
      <c r="J161" s="183"/>
      <c r="K161" s="183"/>
      <c r="L161" s="183"/>
      <c r="M161" s="183"/>
      <c r="N161" s="183"/>
    </row>
    <row r="162" spans="2:14" s="38" customFormat="1" ht="15" x14ac:dyDescent="0.4">
      <c r="B162" s="184"/>
      <c r="C162" s="184"/>
      <c r="D162" s="266" t="s">
        <v>2027</v>
      </c>
      <c r="E162" s="266" t="s">
        <v>2041</v>
      </c>
      <c r="F162" s="267" t="s">
        <v>2089</v>
      </c>
      <c r="G162" s="268">
        <v>3750700.29</v>
      </c>
      <c r="H162" s="269" t="s">
        <v>1214</v>
      </c>
      <c r="I162" s="183"/>
      <c r="J162" s="183"/>
      <c r="K162" s="183"/>
      <c r="L162" s="183"/>
      <c r="M162" s="183"/>
      <c r="N162" s="183"/>
    </row>
    <row r="163" spans="2:14" s="38" customFormat="1" ht="15" x14ac:dyDescent="0.4">
      <c r="B163" s="184"/>
      <c r="C163" s="184"/>
      <c r="D163" s="266" t="s">
        <v>2010</v>
      </c>
      <c r="E163" s="266" t="s">
        <v>2041</v>
      </c>
      <c r="F163" s="267" t="s">
        <v>2089</v>
      </c>
      <c r="G163" s="268">
        <v>62033689.099999994</v>
      </c>
      <c r="H163" s="269" t="s">
        <v>1214</v>
      </c>
      <c r="I163" s="183"/>
      <c r="J163" s="183"/>
      <c r="K163" s="183"/>
      <c r="L163" s="183"/>
      <c r="M163" s="183"/>
      <c r="N163" s="183"/>
    </row>
    <row r="164" spans="2:14" s="38" customFormat="1" ht="15" x14ac:dyDescent="0.4">
      <c r="B164" s="184"/>
      <c r="C164" s="184"/>
      <c r="D164" s="266" t="s">
        <v>2032</v>
      </c>
      <c r="E164" s="266" t="s">
        <v>2041</v>
      </c>
      <c r="F164" s="267" t="s">
        <v>2089</v>
      </c>
      <c r="G164" s="268">
        <v>6952387.4500000002</v>
      </c>
      <c r="H164" s="269" t="s">
        <v>1214</v>
      </c>
      <c r="I164" s="183"/>
      <c r="J164" s="183"/>
      <c r="K164" s="183"/>
      <c r="L164" s="183"/>
      <c r="M164" s="183"/>
      <c r="N164" s="183"/>
    </row>
    <row r="165" spans="2:14" s="38" customFormat="1" ht="15" x14ac:dyDescent="0.4">
      <c r="B165" s="184"/>
      <c r="C165" s="184"/>
      <c r="D165" s="266" t="s">
        <v>2016</v>
      </c>
      <c r="E165" s="266" t="s">
        <v>2041</v>
      </c>
      <c r="F165" s="267" t="s">
        <v>2089</v>
      </c>
      <c r="G165" s="268">
        <v>25054716.269999996</v>
      </c>
      <c r="H165" s="269" t="s">
        <v>1214</v>
      </c>
      <c r="I165" s="183"/>
      <c r="J165" s="183"/>
      <c r="K165" s="183"/>
      <c r="L165" s="183"/>
      <c r="M165" s="183"/>
      <c r="N165" s="183"/>
    </row>
    <row r="166" spans="2:14" s="38" customFormat="1" ht="15" x14ac:dyDescent="0.4">
      <c r="B166" s="184"/>
      <c r="C166" s="184"/>
      <c r="D166" s="266" t="s">
        <v>2021</v>
      </c>
      <c r="E166" s="266" t="s">
        <v>2041</v>
      </c>
      <c r="F166" s="267" t="s">
        <v>2089</v>
      </c>
      <c r="G166" s="268">
        <v>158391818.90999997</v>
      </c>
      <c r="H166" s="269" t="s">
        <v>1214</v>
      </c>
      <c r="I166" s="183"/>
      <c r="J166" s="183"/>
      <c r="K166" s="183"/>
      <c r="L166" s="183"/>
      <c r="M166" s="183"/>
      <c r="N166" s="183"/>
    </row>
    <row r="167" spans="2:14" s="38" customFormat="1" ht="15" x14ac:dyDescent="0.4">
      <c r="B167" s="184"/>
      <c r="C167" s="184"/>
      <c r="D167" s="266" t="s">
        <v>2003</v>
      </c>
      <c r="E167" s="266" t="s">
        <v>2041</v>
      </c>
      <c r="F167" s="267" t="s">
        <v>2089</v>
      </c>
      <c r="G167" s="268">
        <v>155885447.38</v>
      </c>
      <c r="H167" s="269" t="s">
        <v>1214</v>
      </c>
      <c r="I167" s="183"/>
      <c r="J167" s="183"/>
      <c r="K167" s="183"/>
      <c r="L167" s="183"/>
      <c r="M167" s="183"/>
      <c r="N167" s="183"/>
    </row>
    <row r="168" spans="2:14" s="38" customFormat="1" ht="15" x14ac:dyDescent="0.4">
      <c r="B168" s="184"/>
      <c r="C168" s="184"/>
      <c r="D168" s="266" t="s">
        <v>2038</v>
      </c>
      <c r="E168" s="266" t="s">
        <v>2041</v>
      </c>
      <c r="F168" s="267" t="s">
        <v>2089</v>
      </c>
      <c r="G168" s="268">
        <v>10170279.43</v>
      </c>
      <c r="H168" s="269" t="s">
        <v>1214</v>
      </c>
      <c r="I168" s="183"/>
      <c r="J168" s="183"/>
      <c r="K168" s="183"/>
      <c r="L168" s="183"/>
      <c r="M168" s="183"/>
      <c r="N168" s="183"/>
    </row>
    <row r="169" spans="2:14" s="38" customFormat="1" ht="15" x14ac:dyDescent="0.4">
      <c r="B169" s="184"/>
      <c r="C169" s="184"/>
      <c r="D169" s="273" t="s">
        <v>2018</v>
      </c>
      <c r="E169" s="266" t="s">
        <v>2041</v>
      </c>
      <c r="F169" s="267" t="s">
        <v>2089</v>
      </c>
      <c r="G169" s="268">
        <v>59179120.960000008</v>
      </c>
      <c r="H169" s="269" t="s">
        <v>1214</v>
      </c>
      <c r="I169" s="183"/>
      <c r="J169" s="183"/>
      <c r="K169" s="183"/>
      <c r="L169" s="183"/>
      <c r="M169" s="183"/>
      <c r="N169" s="183"/>
    </row>
    <row r="170" spans="2:14" s="38" customFormat="1" ht="15" x14ac:dyDescent="0.4">
      <c r="B170" s="184"/>
      <c r="C170" s="184"/>
      <c r="D170" s="266" t="s">
        <v>2035</v>
      </c>
      <c r="E170" s="266" t="s">
        <v>2041</v>
      </c>
      <c r="F170" s="267" t="s">
        <v>2089</v>
      </c>
      <c r="G170" s="268">
        <v>4920829.1400000006</v>
      </c>
      <c r="H170" s="269" t="s">
        <v>1214</v>
      </c>
      <c r="I170" s="183"/>
      <c r="J170" s="183"/>
      <c r="K170" s="183"/>
      <c r="L170" s="183"/>
      <c r="M170" s="183"/>
      <c r="N170" s="183"/>
    </row>
    <row r="171" spans="2:14" s="38" customFormat="1" ht="15" x14ac:dyDescent="0.4">
      <c r="B171" s="184"/>
      <c r="C171" s="184"/>
      <c r="D171" s="266" t="s">
        <v>2024</v>
      </c>
      <c r="E171" s="266" t="s">
        <v>2041</v>
      </c>
      <c r="F171" s="267" t="s">
        <v>2089</v>
      </c>
      <c r="G171" s="268">
        <v>71956994.030000001</v>
      </c>
      <c r="H171" s="269" t="s">
        <v>1214</v>
      </c>
      <c r="I171" s="183"/>
      <c r="J171" s="183"/>
      <c r="K171" s="183"/>
      <c r="L171" s="183"/>
      <c r="M171" s="183"/>
      <c r="N171" s="183"/>
    </row>
    <row r="172" spans="2:14" s="38" customFormat="1" ht="15" x14ac:dyDescent="0.4">
      <c r="B172" s="184"/>
      <c r="C172" s="184"/>
      <c r="D172" s="266" t="s">
        <v>2020</v>
      </c>
      <c r="E172" s="266" t="s">
        <v>2041</v>
      </c>
      <c r="F172" s="267" t="s">
        <v>2089</v>
      </c>
      <c r="G172" s="268">
        <v>4104886.35</v>
      </c>
      <c r="H172" s="269" t="s">
        <v>1214</v>
      </c>
      <c r="I172" s="183"/>
      <c r="J172" s="183"/>
      <c r="K172" s="183"/>
      <c r="L172" s="183"/>
      <c r="M172" s="183"/>
      <c r="N172" s="183"/>
    </row>
    <row r="173" spans="2:14" s="38" customFormat="1" ht="15" x14ac:dyDescent="0.4">
      <c r="B173" s="184"/>
      <c r="C173" s="184"/>
      <c r="D173" s="273" t="s">
        <v>2097</v>
      </c>
      <c r="E173" s="266" t="s">
        <v>2041</v>
      </c>
      <c r="F173" s="267" t="s">
        <v>2089</v>
      </c>
      <c r="G173" s="268">
        <v>86015385.98999998</v>
      </c>
      <c r="H173" s="269" t="s">
        <v>1214</v>
      </c>
      <c r="I173" s="183"/>
      <c r="J173" s="183"/>
      <c r="K173" s="183"/>
      <c r="L173" s="183"/>
      <c r="M173" s="183"/>
      <c r="N173" s="183"/>
    </row>
    <row r="174" spans="2:14" s="38" customFormat="1" ht="15" x14ac:dyDescent="0.4">
      <c r="B174" s="184"/>
      <c r="C174" s="184"/>
      <c r="D174" s="266" t="s">
        <v>2013</v>
      </c>
      <c r="E174" s="266" t="s">
        <v>2041</v>
      </c>
      <c r="F174" s="267" t="s">
        <v>2090</v>
      </c>
      <c r="G174" s="268">
        <v>425999765.46999997</v>
      </c>
      <c r="H174" s="269" t="s">
        <v>1214</v>
      </c>
      <c r="I174" s="183"/>
      <c r="J174" s="183"/>
      <c r="K174" s="183"/>
      <c r="L174" s="183"/>
      <c r="M174" s="183"/>
      <c r="N174" s="183"/>
    </row>
    <row r="175" spans="2:14" s="38" customFormat="1" ht="15" x14ac:dyDescent="0.4">
      <c r="B175" s="184"/>
      <c r="C175" s="184"/>
      <c r="D175" s="266" t="s">
        <v>2027</v>
      </c>
      <c r="E175" s="266" t="s">
        <v>2041</v>
      </c>
      <c r="F175" s="267" t="s">
        <v>2090</v>
      </c>
      <c r="G175" s="268">
        <v>32206903.100000001</v>
      </c>
      <c r="H175" s="269" t="s">
        <v>1214</v>
      </c>
      <c r="I175" s="183"/>
      <c r="J175" s="183"/>
      <c r="K175" s="183"/>
      <c r="L175" s="183"/>
      <c r="M175" s="183"/>
      <c r="N175" s="183"/>
    </row>
    <row r="176" spans="2:14" s="38" customFormat="1" ht="15" x14ac:dyDescent="0.4">
      <c r="B176" s="184"/>
      <c r="C176" s="184"/>
      <c r="D176" s="266" t="s">
        <v>2010</v>
      </c>
      <c r="E176" s="266" t="s">
        <v>2041</v>
      </c>
      <c r="F176" s="267" t="s">
        <v>2090</v>
      </c>
      <c r="G176" s="268">
        <v>162037416.81000003</v>
      </c>
      <c r="H176" s="269" t="s">
        <v>1214</v>
      </c>
      <c r="I176" s="183"/>
      <c r="J176" s="183"/>
      <c r="K176" s="183"/>
      <c r="L176" s="183"/>
      <c r="M176" s="183"/>
      <c r="N176" s="183"/>
    </row>
    <row r="177" spans="2:14" s="38" customFormat="1" ht="15" x14ac:dyDescent="0.4">
      <c r="B177" s="184"/>
      <c r="C177" s="184"/>
      <c r="D177" s="266" t="s">
        <v>2032</v>
      </c>
      <c r="E177" s="266" t="s">
        <v>2041</v>
      </c>
      <c r="F177" s="267" t="s">
        <v>2090</v>
      </c>
      <c r="G177" s="268">
        <v>49728672.219999984</v>
      </c>
      <c r="H177" s="269" t="s">
        <v>1214</v>
      </c>
      <c r="I177" s="183"/>
      <c r="J177" s="183"/>
      <c r="K177" s="183"/>
      <c r="L177" s="183"/>
      <c r="M177" s="183"/>
      <c r="N177" s="183"/>
    </row>
    <row r="178" spans="2:14" s="38" customFormat="1" ht="15" x14ac:dyDescent="0.4">
      <c r="B178" s="184"/>
      <c r="C178" s="184"/>
      <c r="D178" s="266" t="s">
        <v>2016</v>
      </c>
      <c r="E178" s="266" t="s">
        <v>2041</v>
      </c>
      <c r="F178" s="267" t="s">
        <v>2090</v>
      </c>
      <c r="G178" s="268">
        <v>491724979.88999993</v>
      </c>
      <c r="H178" s="269" t="s">
        <v>1214</v>
      </c>
      <c r="I178" s="183"/>
      <c r="J178" s="183"/>
      <c r="K178" s="183"/>
      <c r="L178" s="183"/>
      <c r="M178" s="183"/>
      <c r="N178" s="183"/>
    </row>
    <row r="179" spans="2:14" s="38" customFormat="1" ht="15" x14ac:dyDescent="0.4">
      <c r="B179" s="184"/>
      <c r="C179" s="184"/>
      <c r="D179" s="266" t="s">
        <v>2021</v>
      </c>
      <c r="E179" s="266" t="s">
        <v>2041</v>
      </c>
      <c r="F179" s="267" t="s">
        <v>2090</v>
      </c>
      <c r="G179" s="268">
        <v>25043939.199999996</v>
      </c>
      <c r="H179" s="269" t="s">
        <v>1214</v>
      </c>
      <c r="I179" s="183"/>
      <c r="J179" s="183"/>
      <c r="K179" s="183"/>
      <c r="L179" s="183"/>
      <c r="M179" s="183"/>
      <c r="N179" s="183"/>
    </row>
    <row r="180" spans="2:14" s="38" customFormat="1" ht="15" x14ac:dyDescent="0.4">
      <c r="B180" s="184"/>
      <c r="C180" s="184"/>
      <c r="D180" s="266" t="s">
        <v>2003</v>
      </c>
      <c r="E180" s="266" t="s">
        <v>2041</v>
      </c>
      <c r="F180" s="267" t="s">
        <v>2090</v>
      </c>
      <c r="G180" s="268">
        <v>580957525.02999997</v>
      </c>
      <c r="H180" s="269" t="s">
        <v>1214</v>
      </c>
      <c r="I180" s="183"/>
      <c r="J180" s="183"/>
      <c r="K180" s="183"/>
      <c r="L180" s="183"/>
      <c r="M180" s="183"/>
      <c r="N180" s="183"/>
    </row>
    <row r="181" spans="2:14" s="38" customFormat="1" ht="15" x14ac:dyDescent="0.4">
      <c r="B181" s="184"/>
      <c r="C181" s="184"/>
      <c r="D181" s="266" t="s">
        <v>2038</v>
      </c>
      <c r="E181" s="266" t="s">
        <v>2041</v>
      </c>
      <c r="F181" s="267" t="s">
        <v>2090</v>
      </c>
      <c r="G181" s="268">
        <v>30848442.409999996</v>
      </c>
      <c r="H181" s="269" t="s">
        <v>1214</v>
      </c>
      <c r="I181" s="183"/>
      <c r="J181" s="183"/>
      <c r="K181" s="183"/>
      <c r="L181" s="183"/>
      <c r="M181" s="183"/>
      <c r="N181" s="183"/>
    </row>
    <row r="182" spans="2:14" s="38" customFormat="1" ht="15" x14ac:dyDescent="0.4">
      <c r="B182" s="184"/>
      <c r="C182" s="184"/>
      <c r="D182" s="273" t="s">
        <v>2018</v>
      </c>
      <c r="E182" s="266" t="s">
        <v>2041</v>
      </c>
      <c r="F182" s="267" t="s">
        <v>2090</v>
      </c>
      <c r="G182" s="268">
        <v>366592402.42000002</v>
      </c>
      <c r="H182" s="269" t="s">
        <v>1214</v>
      </c>
      <c r="I182" s="183"/>
      <c r="J182" s="183"/>
      <c r="K182" s="183"/>
      <c r="L182" s="183"/>
      <c r="M182" s="183"/>
      <c r="N182" s="183"/>
    </row>
    <row r="183" spans="2:14" s="38" customFormat="1" ht="15" x14ac:dyDescent="0.4">
      <c r="B183" s="184"/>
      <c r="C183" s="184"/>
      <c r="D183" s="266" t="s">
        <v>2035</v>
      </c>
      <c r="E183" s="266" t="s">
        <v>2041</v>
      </c>
      <c r="F183" s="267" t="s">
        <v>2090</v>
      </c>
      <c r="G183" s="268">
        <v>54474737.130000003</v>
      </c>
      <c r="H183" s="269" t="s">
        <v>1214</v>
      </c>
      <c r="I183" s="183"/>
      <c r="J183" s="183"/>
      <c r="K183" s="183"/>
      <c r="L183" s="183"/>
      <c r="M183" s="183"/>
      <c r="N183" s="183"/>
    </row>
    <row r="184" spans="2:14" s="38" customFormat="1" ht="15" x14ac:dyDescent="0.4">
      <c r="B184" s="184"/>
      <c r="C184" s="184"/>
      <c r="D184" s="266" t="s">
        <v>2024</v>
      </c>
      <c r="E184" s="266" t="s">
        <v>2041</v>
      </c>
      <c r="F184" s="267" t="s">
        <v>2090</v>
      </c>
      <c r="G184" s="268">
        <v>71044420.86999999</v>
      </c>
      <c r="H184" s="269" t="s">
        <v>1214</v>
      </c>
      <c r="I184" s="183"/>
      <c r="J184" s="183"/>
      <c r="K184" s="183"/>
      <c r="L184" s="183"/>
      <c r="M184" s="183"/>
      <c r="N184" s="183"/>
    </row>
    <row r="185" spans="2:14" s="38" customFormat="1" ht="15" x14ac:dyDescent="0.4">
      <c r="B185" s="184"/>
      <c r="C185" s="184"/>
      <c r="D185" s="266" t="s">
        <v>2020</v>
      </c>
      <c r="E185" s="266" t="s">
        <v>2041</v>
      </c>
      <c r="F185" s="267" t="s">
        <v>2090</v>
      </c>
      <c r="G185" s="268">
        <v>54714065.369999997</v>
      </c>
      <c r="H185" s="269" t="s">
        <v>1214</v>
      </c>
      <c r="I185" s="183"/>
      <c r="J185" s="183"/>
      <c r="K185" s="183"/>
      <c r="L185" s="183"/>
      <c r="M185" s="183"/>
      <c r="N185" s="183"/>
    </row>
    <row r="186" spans="2:14" s="38" customFormat="1" ht="15" x14ac:dyDescent="0.4">
      <c r="B186" s="184"/>
      <c r="C186" s="184"/>
      <c r="D186" s="273" t="s">
        <v>2097</v>
      </c>
      <c r="E186" s="266" t="s">
        <v>2041</v>
      </c>
      <c r="F186" s="267" t="s">
        <v>2090</v>
      </c>
      <c r="G186" s="268">
        <v>55713460.269999996</v>
      </c>
      <c r="H186" s="269" t="s">
        <v>1214</v>
      </c>
      <c r="I186" s="183"/>
      <c r="J186" s="183"/>
      <c r="K186" s="183"/>
      <c r="L186" s="183"/>
      <c r="M186" s="183"/>
      <c r="N186" s="183"/>
    </row>
    <row r="187" spans="2:14" s="38" customFormat="1" ht="15.5" thickBot="1" x14ac:dyDescent="0.45">
      <c r="B187" s="184"/>
      <c r="C187" s="184"/>
      <c r="D187" s="191" t="s">
        <v>1562</v>
      </c>
      <c r="E187" s="191"/>
      <c r="F187" s="191"/>
      <c r="G187" s="192">
        <f>SUM(G161:G186)</f>
        <v>3280853168.3299994</v>
      </c>
      <c r="H187" s="270" t="s">
        <v>1214</v>
      </c>
      <c r="I187" s="183"/>
      <c r="J187" s="183"/>
      <c r="K187" s="183"/>
      <c r="L187" s="183"/>
      <c r="M187" s="183"/>
      <c r="N187" s="183"/>
    </row>
    <row r="188" spans="2:14" s="38" customFormat="1" ht="15.5" thickTop="1" x14ac:dyDescent="0.4">
      <c r="B188" s="271"/>
      <c r="C188" s="271"/>
      <c r="D188" s="271"/>
      <c r="E188" s="271"/>
      <c r="F188" s="271"/>
      <c r="G188" s="271"/>
      <c r="H188" s="271"/>
      <c r="I188" s="183"/>
      <c r="J188" s="183"/>
      <c r="K188" s="183"/>
      <c r="L188" s="183"/>
      <c r="M188" s="183"/>
      <c r="N188" s="183"/>
    </row>
    <row r="189" spans="2:14" s="38" customFormat="1" ht="15" x14ac:dyDescent="0.4">
      <c r="C189" s="183"/>
      <c r="D189" s="183"/>
      <c r="E189" s="183"/>
      <c r="F189" s="183"/>
      <c r="G189" s="183"/>
      <c r="H189" s="183"/>
      <c r="I189" s="183"/>
      <c r="J189" s="183"/>
      <c r="K189" s="183"/>
      <c r="L189" s="183"/>
      <c r="M189" s="183"/>
      <c r="N189" s="183"/>
    </row>
    <row r="190" spans="2:14" s="38" customFormat="1" ht="15" x14ac:dyDescent="0.4">
      <c r="C190" s="183"/>
      <c r="D190" s="183"/>
      <c r="E190" s="183"/>
      <c r="F190" s="183"/>
      <c r="G190" s="183"/>
      <c r="H190" s="183"/>
      <c r="I190" s="183"/>
      <c r="J190" s="183"/>
      <c r="K190" s="183"/>
      <c r="L190" s="183"/>
      <c r="M190" s="183"/>
      <c r="N190" s="183"/>
    </row>
    <row r="191" spans="2:14" s="38" customFormat="1" ht="15" x14ac:dyDescent="0.4">
      <c r="C191" s="183"/>
      <c r="D191" s="183"/>
      <c r="E191" s="183"/>
      <c r="F191" s="183"/>
      <c r="G191" s="183"/>
      <c r="H191" s="183"/>
      <c r="I191" s="183"/>
      <c r="J191" s="183"/>
      <c r="K191" s="183"/>
      <c r="L191" s="183"/>
      <c r="M191" s="183"/>
      <c r="N191" s="183"/>
    </row>
    <row r="192" spans="2:14" s="38" customFormat="1" ht="15" x14ac:dyDescent="0.4">
      <c r="C192" s="183"/>
      <c r="D192" s="183"/>
      <c r="E192" s="183"/>
      <c r="F192" s="183"/>
      <c r="G192" s="183"/>
      <c r="H192" s="183"/>
      <c r="I192" s="183"/>
      <c r="J192" s="183"/>
      <c r="K192" s="183"/>
      <c r="L192" s="183"/>
      <c r="M192" s="183"/>
      <c r="N192" s="183"/>
    </row>
    <row r="193" spans="3:14" s="38" customFormat="1" ht="15" x14ac:dyDescent="0.4">
      <c r="C193" s="183"/>
      <c r="D193" s="183"/>
      <c r="E193" s="183"/>
      <c r="F193" s="183"/>
      <c r="G193" s="183"/>
      <c r="H193" s="183"/>
      <c r="I193" s="183"/>
      <c r="J193" s="183"/>
      <c r="K193" s="183"/>
      <c r="L193" s="183"/>
      <c r="M193" s="183"/>
      <c r="N193" s="183"/>
    </row>
    <row r="194" spans="3:14" s="38" customFormat="1" ht="15" x14ac:dyDescent="0.4">
      <c r="C194" s="183"/>
      <c r="D194" s="183"/>
      <c r="E194" s="183"/>
      <c r="F194" s="183"/>
      <c r="G194" s="183"/>
      <c r="H194" s="183"/>
      <c r="I194" s="183"/>
      <c r="J194" s="183"/>
      <c r="K194" s="183"/>
      <c r="L194" s="183"/>
      <c r="M194" s="183"/>
      <c r="N194" s="183"/>
    </row>
    <row r="195" spans="3:14" s="38" customFormat="1" ht="15" x14ac:dyDescent="0.4">
      <c r="C195" s="183"/>
      <c r="D195" s="183"/>
      <c r="E195" s="183"/>
      <c r="F195" s="183"/>
      <c r="G195" s="183"/>
      <c r="H195" s="183"/>
      <c r="I195" s="183"/>
      <c r="J195" s="183"/>
      <c r="K195" s="183"/>
      <c r="L195" s="183"/>
      <c r="M195" s="183"/>
      <c r="N195" s="183"/>
    </row>
    <row r="196" spans="3:14" s="38" customFormat="1" ht="15" x14ac:dyDescent="0.4">
      <c r="C196" s="183"/>
      <c r="D196" s="183"/>
      <c r="E196" s="183"/>
      <c r="F196" s="183"/>
      <c r="G196" s="183"/>
      <c r="H196" s="183"/>
      <c r="I196" s="183"/>
      <c r="J196" s="183"/>
      <c r="K196" s="183"/>
      <c r="L196" s="183"/>
      <c r="M196" s="183"/>
      <c r="N196" s="183"/>
    </row>
    <row r="197" spans="3:14" s="38" customFormat="1" ht="15" x14ac:dyDescent="0.4">
      <c r="C197" s="344" t="s">
        <v>1555</v>
      </c>
      <c r="D197" s="344"/>
      <c r="E197" s="344"/>
      <c r="F197" s="344"/>
      <c r="G197" s="344"/>
      <c r="H197" s="344"/>
      <c r="I197" s="344"/>
      <c r="J197" s="344"/>
      <c r="K197" s="344"/>
      <c r="L197" s="344"/>
      <c r="M197" s="344"/>
      <c r="N197" s="344"/>
    </row>
    <row r="198" spans="3:14" s="38" customFormat="1" ht="15" x14ac:dyDescent="0.4">
      <c r="C198" s="344" t="s">
        <v>1556</v>
      </c>
      <c r="D198" s="344"/>
      <c r="E198" s="344"/>
      <c r="F198" s="344"/>
      <c r="G198" s="344"/>
      <c r="H198" s="344"/>
      <c r="I198" s="344"/>
      <c r="J198" s="344"/>
      <c r="K198" s="344"/>
      <c r="L198" s="344"/>
      <c r="M198" s="344"/>
      <c r="N198" s="344"/>
    </row>
    <row r="199" spans="3:14" s="38" customFormat="1" ht="15" x14ac:dyDescent="0.4">
      <c r="C199" s="344" t="s">
        <v>1557</v>
      </c>
      <c r="D199" s="344"/>
      <c r="E199" s="344"/>
      <c r="F199" s="344"/>
      <c r="G199" s="344"/>
      <c r="H199" s="344"/>
      <c r="I199" s="344"/>
      <c r="J199" s="344"/>
      <c r="K199" s="344"/>
      <c r="L199" s="344"/>
      <c r="M199" s="344"/>
      <c r="N199" s="344"/>
    </row>
    <row r="200" spans="3:14" s="38" customFormat="1" ht="15" x14ac:dyDescent="0.4">
      <c r="C200" s="344" t="s">
        <v>1558</v>
      </c>
      <c r="D200" s="344"/>
      <c r="E200" s="344"/>
      <c r="F200" s="344"/>
      <c r="G200" s="344"/>
      <c r="H200" s="344"/>
      <c r="I200" s="344"/>
      <c r="J200" s="344"/>
      <c r="K200" s="344"/>
      <c r="L200" s="344"/>
      <c r="M200" s="344"/>
      <c r="N200" s="344"/>
    </row>
    <row r="201" spans="3:14" s="38" customFormat="1" ht="15" x14ac:dyDescent="0.4">
      <c r="C201" s="344"/>
      <c r="D201" s="344"/>
      <c r="E201" s="344"/>
      <c r="F201" s="344"/>
      <c r="G201" s="344"/>
      <c r="H201" s="344"/>
      <c r="I201" s="344"/>
      <c r="J201" s="344"/>
      <c r="K201" s="344"/>
      <c r="L201" s="344"/>
      <c r="M201" s="344"/>
      <c r="N201" s="344"/>
    </row>
    <row r="202" spans="3:14" s="38" customFormat="1" ht="15.5" thickBot="1" x14ac:dyDescent="0.45">
      <c r="C202" s="341"/>
      <c r="D202" s="341"/>
      <c r="E202" s="341"/>
      <c r="F202" s="341"/>
      <c r="G202" s="341"/>
      <c r="H202" s="341"/>
      <c r="I202" s="341"/>
      <c r="J202" s="341"/>
      <c r="K202" s="341"/>
      <c r="L202" s="341"/>
      <c r="M202" s="341"/>
      <c r="N202" s="341"/>
    </row>
    <row r="203" spans="3:14" s="38" customFormat="1" ht="15" x14ac:dyDescent="0.4">
      <c r="C203" s="334"/>
      <c r="D203" s="334"/>
      <c r="E203" s="334"/>
      <c r="F203" s="334"/>
      <c r="G203" s="334"/>
      <c r="H203" s="334"/>
      <c r="I203" s="334"/>
      <c r="J203" s="334"/>
      <c r="K203" s="334"/>
      <c r="L203" s="334"/>
      <c r="M203" s="334"/>
      <c r="N203" s="334"/>
    </row>
    <row r="204" spans="3:14" s="38" customFormat="1" ht="15.5" thickBot="1" x14ac:dyDescent="0.45">
      <c r="C204" s="314" t="s">
        <v>1846</v>
      </c>
      <c r="D204" s="315"/>
      <c r="E204" s="315"/>
      <c r="F204" s="315"/>
      <c r="G204" s="315"/>
      <c r="H204" s="315"/>
      <c r="I204" s="315"/>
      <c r="J204" s="315"/>
      <c r="K204" s="315"/>
      <c r="L204" s="315"/>
      <c r="M204" s="315"/>
      <c r="N204" s="315"/>
    </row>
    <row r="205" spans="3:14" s="38" customFormat="1" ht="15" x14ac:dyDescent="0.4">
      <c r="C205" s="316" t="s">
        <v>1865</v>
      </c>
      <c r="D205" s="317"/>
      <c r="E205" s="317"/>
      <c r="F205" s="317"/>
      <c r="G205" s="317"/>
      <c r="H205" s="317"/>
      <c r="I205" s="317"/>
      <c r="J205" s="317"/>
      <c r="K205" s="317"/>
      <c r="L205" s="317"/>
      <c r="M205" s="317"/>
      <c r="N205" s="317"/>
    </row>
    <row r="206" spans="3:14" s="38" customFormat="1" ht="15.5" thickBot="1" x14ac:dyDescent="0.45">
      <c r="C206" s="335"/>
      <c r="D206" s="335"/>
      <c r="E206" s="335"/>
      <c r="F206" s="335"/>
      <c r="G206" s="335"/>
      <c r="H206" s="335"/>
      <c r="I206" s="335"/>
      <c r="J206" s="335"/>
      <c r="K206" s="335"/>
      <c r="L206" s="335"/>
      <c r="M206" s="335"/>
      <c r="N206" s="335"/>
    </row>
    <row r="207" spans="3:14" s="38" customFormat="1" ht="15" x14ac:dyDescent="0.4">
      <c r="C207" s="304" t="s">
        <v>1845</v>
      </c>
      <c r="D207" s="304"/>
      <c r="E207" s="304"/>
      <c r="F207" s="304"/>
      <c r="G207" s="304"/>
      <c r="H207" s="304"/>
      <c r="I207" s="304"/>
      <c r="J207" s="304"/>
      <c r="K207" s="304"/>
      <c r="L207" s="304"/>
      <c r="M207" s="304"/>
      <c r="N207" s="304"/>
    </row>
    <row r="208" spans="3:14" s="38" customFormat="1" ht="15" x14ac:dyDescent="0.4">
      <c r="C208" s="293" t="s">
        <v>1866</v>
      </c>
      <c r="D208" s="293"/>
      <c r="E208" s="293"/>
      <c r="F208" s="293"/>
      <c r="G208" s="293"/>
      <c r="H208" s="293"/>
      <c r="I208" s="293"/>
      <c r="J208" s="293"/>
      <c r="K208" s="293"/>
      <c r="L208" s="293"/>
      <c r="M208" s="293"/>
      <c r="N208" s="293"/>
    </row>
    <row r="209" spans="1:14" s="38" customFormat="1" ht="15" x14ac:dyDescent="0.4">
      <c r="C209" s="304" t="s">
        <v>1867</v>
      </c>
      <c r="D209" s="304"/>
      <c r="E209" s="304"/>
      <c r="F209" s="304"/>
      <c r="G209" s="304"/>
      <c r="H209" s="304"/>
      <c r="I209" s="304"/>
      <c r="J209" s="304"/>
      <c r="K209" s="304"/>
      <c r="L209" s="304"/>
      <c r="M209" s="304"/>
      <c r="N209" s="304"/>
    </row>
    <row r="210" spans="1:14" s="38" customFormat="1" ht="15" x14ac:dyDescent="0.4">
      <c r="B210" s="12"/>
      <c r="C210" s="12"/>
      <c r="D210" s="12"/>
      <c r="E210" s="12"/>
      <c r="F210" s="12"/>
      <c r="G210" s="12"/>
      <c r="H210" s="12"/>
      <c r="I210" s="12"/>
      <c r="J210" s="12"/>
      <c r="K210" s="12"/>
      <c r="L210" s="12"/>
      <c r="M210" s="12"/>
      <c r="N210" s="12"/>
    </row>
    <row r="211" spans="1:14" s="38" customFormat="1" ht="15" x14ac:dyDescent="0.4">
      <c r="B211" s="12"/>
      <c r="C211" s="12"/>
      <c r="D211" s="12"/>
      <c r="E211" s="12"/>
      <c r="F211" s="12"/>
      <c r="G211" s="12"/>
      <c r="H211" s="12"/>
      <c r="I211" s="12"/>
      <c r="J211" s="12"/>
      <c r="K211" s="12"/>
      <c r="L211" s="12"/>
      <c r="M211" s="12"/>
      <c r="N211" s="12"/>
    </row>
    <row r="212" spans="1:14" s="38" customFormat="1" ht="15" x14ac:dyDescent="0.4">
      <c r="B212" s="12"/>
      <c r="C212" s="12"/>
      <c r="D212" s="12"/>
      <c r="E212" s="12"/>
      <c r="F212" s="12"/>
      <c r="G212" s="12"/>
      <c r="H212" s="12"/>
      <c r="I212" s="12"/>
      <c r="J212" s="228"/>
      <c r="K212" s="12"/>
      <c r="L212" s="12"/>
      <c r="M212" s="12"/>
      <c r="N212" s="12"/>
    </row>
    <row r="213" spans="1:14" ht="23.25" customHeight="1" x14ac:dyDescent="0.35">
      <c r="J213" s="228"/>
      <c r="K213" s="229"/>
    </row>
    <row r="214" spans="1:14" s="38" customFormat="1" ht="15" x14ac:dyDescent="0.4">
      <c r="B214" s="12"/>
      <c r="C214" s="12"/>
      <c r="D214" s="12"/>
      <c r="E214" s="12"/>
      <c r="F214" s="12"/>
      <c r="G214" s="12"/>
      <c r="H214" s="12"/>
      <c r="I214" s="12"/>
      <c r="J214" s="12"/>
      <c r="K214" s="12"/>
      <c r="L214" s="12"/>
      <c r="M214" s="12"/>
      <c r="N214" s="12"/>
    </row>
    <row r="215" spans="1:14" s="38" customFormat="1" ht="15" x14ac:dyDescent="0.4">
      <c r="B215" s="12"/>
      <c r="C215" s="12"/>
      <c r="D215" s="12"/>
      <c r="E215" s="12"/>
      <c r="F215" s="12"/>
      <c r="G215" s="12"/>
      <c r="H215" s="12"/>
      <c r="I215" s="12"/>
      <c r="J215" s="12"/>
      <c r="K215" s="229"/>
      <c r="L215" s="12"/>
      <c r="M215" s="12"/>
      <c r="N215" s="12"/>
    </row>
    <row r="216" spans="1:14" s="38" customFormat="1" ht="15" x14ac:dyDescent="0.4">
      <c r="B216" s="12"/>
      <c r="C216" s="12"/>
      <c r="D216" s="12"/>
      <c r="E216" s="12"/>
      <c r="F216" s="12"/>
      <c r="G216" s="12"/>
      <c r="H216" s="12"/>
      <c r="I216" s="12"/>
      <c r="J216" s="12"/>
      <c r="K216" s="12"/>
      <c r="L216" s="12"/>
      <c r="M216" s="12"/>
      <c r="N216" s="12"/>
    </row>
    <row r="217" spans="1:14" s="38" customFormat="1" ht="15" x14ac:dyDescent="0.4">
      <c r="A217" s="231"/>
      <c r="B217" s="12"/>
      <c r="C217" s="12"/>
      <c r="D217" s="12"/>
      <c r="E217" s="12"/>
      <c r="F217" s="12"/>
      <c r="G217" s="12"/>
      <c r="H217" s="12"/>
      <c r="I217" s="12"/>
      <c r="J217" s="12"/>
      <c r="K217" s="12"/>
      <c r="L217" s="12"/>
      <c r="M217" s="12"/>
      <c r="N217" s="12"/>
    </row>
    <row r="218" spans="1:14" s="38" customFormat="1" ht="15" x14ac:dyDescent="0.4">
      <c r="A218" s="231"/>
      <c r="B218" s="12"/>
      <c r="C218" s="12"/>
      <c r="D218" s="12"/>
      <c r="E218" s="12"/>
      <c r="F218" s="12"/>
      <c r="G218" s="12"/>
      <c r="H218" s="12"/>
      <c r="I218" s="12"/>
      <c r="J218" s="12"/>
      <c r="K218" s="12"/>
      <c r="L218" s="12"/>
      <c r="M218" s="12"/>
      <c r="N218" s="12"/>
    </row>
    <row r="219" spans="1:14" s="38" customFormat="1" ht="15" x14ac:dyDescent="0.4">
      <c r="A219" s="231"/>
      <c r="B219" s="12"/>
      <c r="C219" s="12"/>
      <c r="D219" s="12"/>
      <c r="E219" s="12"/>
      <c r="F219" s="12"/>
      <c r="G219" s="12"/>
      <c r="H219" s="12"/>
      <c r="I219" s="12"/>
      <c r="J219" s="12"/>
      <c r="K219" s="12"/>
      <c r="L219" s="12"/>
      <c r="M219" s="12"/>
      <c r="N219" s="12"/>
    </row>
    <row r="220" spans="1:14" s="38" customFormat="1" ht="15" x14ac:dyDescent="0.4">
      <c r="A220" s="231"/>
      <c r="B220" s="12"/>
      <c r="C220" s="12"/>
      <c r="D220" s="12"/>
      <c r="E220" s="12"/>
      <c r="F220" s="12"/>
      <c r="G220" s="12"/>
      <c r="H220" s="12"/>
      <c r="I220" s="12"/>
      <c r="J220" s="12"/>
      <c r="K220" s="12"/>
      <c r="L220" s="12"/>
      <c r="M220" s="12"/>
      <c r="N220" s="12"/>
    </row>
    <row r="221" spans="1:14" s="38" customFormat="1" ht="15" x14ac:dyDescent="0.4">
      <c r="A221" s="231"/>
      <c r="B221" s="12"/>
      <c r="C221" s="12"/>
      <c r="D221" s="12"/>
      <c r="E221" s="12"/>
      <c r="F221" s="12"/>
      <c r="G221" s="12"/>
      <c r="H221" s="12"/>
      <c r="I221" s="12"/>
      <c r="J221" s="12"/>
      <c r="K221" s="12"/>
      <c r="L221" s="12"/>
      <c r="M221" s="12"/>
      <c r="N221" s="12"/>
    </row>
    <row r="222" spans="1:14" s="38" customFormat="1" ht="15" x14ac:dyDescent="0.4">
      <c r="A222" s="231"/>
      <c r="B222" s="12"/>
      <c r="C222" s="12"/>
      <c r="D222" s="12"/>
      <c r="E222" s="12"/>
      <c r="F222" s="12"/>
      <c r="G222" s="12"/>
      <c r="H222" s="12"/>
      <c r="I222" s="12"/>
      <c r="J222" s="12"/>
      <c r="K222" s="12"/>
      <c r="L222" s="12"/>
      <c r="M222" s="12"/>
      <c r="N222" s="12"/>
    </row>
    <row r="223" spans="1:14" s="38" customFormat="1" ht="15" x14ac:dyDescent="0.4">
      <c r="A223" s="231"/>
      <c r="B223" s="12"/>
      <c r="C223" s="12"/>
      <c r="D223" s="12"/>
      <c r="E223" s="12"/>
      <c r="F223" s="12"/>
      <c r="G223" s="12"/>
      <c r="H223" s="12"/>
      <c r="I223" s="12"/>
      <c r="J223" s="12"/>
      <c r="K223" s="12"/>
      <c r="L223" s="12"/>
      <c r="M223" s="12"/>
      <c r="N223" s="12"/>
    </row>
    <row r="224" spans="1:14" s="38" customFormat="1" ht="15" x14ac:dyDescent="0.4">
      <c r="A224" s="231"/>
      <c r="B224" s="12"/>
      <c r="C224" s="12"/>
      <c r="D224" s="12"/>
      <c r="E224" s="12"/>
      <c r="F224" s="12"/>
      <c r="G224" s="12"/>
      <c r="H224" s="12"/>
      <c r="I224" s="12"/>
      <c r="J224" s="12"/>
      <c r="K224" s="12"/>
      <c r="L224" s="12"/>
      <c r="M224" s="12"/>
      <c r="N224" s="12"/>
    </row>
    <row r="225" spans="1:14" s="38" customFormat="1" ht="15" x14ac:dyDescent="0.4">
      <c r="A225" s="231"/>
      <c r="B225" s="12"/>
      <c r="C225" s="12"/>
      <c r="D225" s="12"/>
      <c r="E225" s="12"/>
      <c r="F225" s="12"/>
      <c r="G225" s="12"/>
      <c r="H225" s="12"/>
      <c r="I225" s="12"/>
      <c r="J225" s="12"/>
      <c r="K225" s="12"/>
      <c r="L225" s="12"/>
      <c r="M225" s="12"/>
      <c r="N225" s="12"/>
    </row>
    <row r="226" spans="1:14" s="38" customFormat="1" ht="15" x14ac:dyDescent="0.4">
      <c r="A226" s="231"/>
      <c r="B226" s="12"/>
      <c r="C226" s="12"/>
      <c r="D226" s="12"/>
      <c r="E226" s="12"/>
      <c r="F226" s="12"/>
      <c r="G226" s="12"/>
      <c r="H226" s="12"/>
      <c r="I226" s="12"/>
      <c r="J226" s="12"/>
      <c r="K226" s="12"/>
      <c r="L226" s="12"/>
      <c r="M226" s="12"/>
      <c r="N226" s="12"/>
    </row>
    <row r="227" spans="1:14" s="38" customFormat="1" ht="15" x14ac:dyDescent="0.4">
      <c r="A227" s="231"/>
      <c r="B227" s="12"/>
      <c r="C227" s="12"/>
      <c r="D227" s="12"/>
      <c r="E227" s="12"/>
      <c r="F227" s="12"/>
      <c r="G227" s="12"/>
      <c r="H227" s="12"/>
      <c r="I227" s="12"/>
      <c r="J227" s="12"/>
      <c r="K227" s="12"/>
      <c r="L227" s="12"/>
      <c r="M227" s="12"/>
      <c r="N227" s="12"/>
    </row>
    <row r="228" spans="1:14" s="38" customFormat="1" ht="15" x14ac:dyDescent="0.4">
      <c r="A228" s="231"/>
      <c r="B228" s="12"/>
      <c r="C228" s="12"/>
      <c r="D228" s="12"/>
      <c r="E228" s="12"/>
      <c r="F228" s="12"/>
      <c r="G228" s="12"/>
      <c r="H228" s="12"/>
      <c r="I228" s="12"/>
      <c r="J228" s="12"/>
      <c r="K228" s="12"/>
      <c r="L228" s="12"/>
      <c r="M228" s="12"/>
      <c r="N228" s="12"/>
    </row>
    <row r="229" spans="1:14" s="38" customFormat="1" ht="15" x14ac:dyDescent="0.4">
      <c r="A229" s="231"/>
      <c r="B229" s="12"/>
      <c r="C229" s="12"/>
      <c r="D229" s="12"/>
      <c r="E229" s="12"/>
      <c r="F229" s="12"/>
      <c r="G229" s="12"/>
      <c r="H229" s="12"/>
      <c r="I229" s="12"/>
      <c r="J229" s="12"/>
      <c r="K229" s="12"/>
      <c r="L229" s="12"/>
      <c r="M229" s="12"/>
      <c r="N229" s="12"/>
    </row>
    <row r="230" spans="1:14" s="38" customFormat="1" ht="15" x14ac:dyDescent="0.4">
      <c r="A230" s="231"/>
      <c r="B230" s="12"/>
      <c r="C230" s="12"/>
      <c r="D230" s="12"/>
      <c r="E230" s="12"/>
      <c r="F230" s="12"/>
      <c r="G230" s="12"/>
      <c r="H230" s="12"/>
      <c r="I230" s="12"/>
      <c r="J230" s="12"/>
      <c r="K230" s="12"/>
      <c r="L230" s="12"/>
      <c r="M230" s="12"/>
      <c r="N230" s="12"/>
    </row>
    <row r="231" spans="1:14" s="38" customFormat="1" ht="15" x14ac:dyDescent="0.4">
      <c r="A231" s="231"/>
      <c r="B231" s="12"/>
      <c r="C231" s="12"/>
      <c r="D231" s="12"/>
      <c r="E231" s="12"/>
      <c r="F231" s="12"/>
      <c r="G231" s="12"/>
      <c r="H231" s="12"/>
      <c r="I231" s="12"/>
      <c r="J231" s="12"/>
      <c r="K231" s="12"/>
      <c r="L231" s="12"/>
      <c r="M231" s="12"/>
      <c r="N231" s="12"/>
    </row>
    <row r="232" spans="1:14" s="38" customFormat="1" ht="15" x14ac:dyDescent="0.4">
      <c r="A232" s="231"/>
      <c r="B232" s="12"/>
      <c r="C232" s="12"/>
      <c r="D232" s="12"/>
      <c r="E232" s="12"/>
      <c r="F232" s="12"/>
      <c r="G232" s="12"/>
      <c r="H232" s="12"/>
      <c r="I232" s="12"/>
      <c r="J232" s="12"/>
      <c r="K232" s="12"/>
      <c r="L232" s="12"/>
      <c r="M232" s="12"/>
      <c r="N232" s="12"/>
    </row>
    <row r="233" spans="1:14" s="38" customFormat="1" ht="15" x14ac:dyDescent="0.4">
      <c r="A233" s="231"/>
      <c r="B233" s="12"/>
      <c r="C233" s="12"/>
      <c r="D233" s="12"/>
      <c r="E233" s="12"/>
      <c r="F233" s="12"/>
      <c r="G233" s="12"/>
      <c r="H233" s="12"/>
      <c r="I233" s="12"/>
      <c r="J233" s="12"/>
      <c r="K233" s="12"/>
      <c r="L233" s="12"/>
      <c r="M233" s="12"/>
      <c r="N233" s="12"/>
    </row>
    <row r="234" spans="1:14" s="38" customFormat="1" ht="15" x14ac:dyDescent="0.4">
      <c r="A234" s="231"/>
      <c r="B234" s="12"/>
      <c r="C234" s="12"/>
      <c r="D234" s="12"/>
      <c r="E234" s="12"/>
      <c r="F234" s="12"/>
      <c r="G234" s="12"/>
      <c r="H234" s="12"/>
      <c r="I234" s="12"/>
      <c r="J234" s="12"/>
      <c r="K234" s="12"/>
      <c r="L234" s="12"/>
      <c r="M234" s="12"/>
      <c r="N234" s="12"/>
    </row>
    <row r="235" spans="1:14" s="38" customFormat="1" ht="15" x14ac:dyDescent="0.4">
      <c r="A235" s="231"/>
      <c r="B235" s="12"/>
      <c r="C235" s="12"/>
      <c r="D235" s="12"/>
      <c r="E235" s="12"/>
      <c r="F235" s="12"/>
      <c r="G235" s="12"/>
      <c r="H235" s="12"/>
      <c r="I235" s="12"/>
      <c r="J235" s="12"/>
      <c r="K235" s="12"/>
      <c r="L235" s="12"/>
      <c r="M235" s="12"/>
      <c r="N235" s="12"/>
    </row>
    <row r="236" spans="1:14" s="38" customFormat="1" ht="15" x14ac:dyDescent="0.4">
      <c r="A236" s="231"/>
      <c r="B236" s="12"/>
      <c r="C236" s="12"/>
      <c r="D236" s="12"/>
      <c r="E236" s="12"/>
      <c r="F236" s="12"/>
      <c r="G236" s="12"/>
      <c r="H236" s="12"/>
      <c r="I236" s="12"/>
      <c r="J236" s="12"/>
      <c r="K236" s="12"/>
      <c r="L236" s="12"/>
      <c r="M236" s="12"/>
      <c r="N236" s="12"/>
    </row>
    <row r="237" spans="1:14" s="38" customFormat="1" ht="15" x14ac:dyDescent="0.4">
      <c r="A237" s="231"/>
      <c r="B237" s="12"/>
      <c r="C237" s="12"/>
      <c r="D237" s="12"/>
      <c r="E237" s="12"/>
      <c r="F237" s="12"/>
      <c r="G237" s="12"/>
      <c r="H237" s="12"/>
      <c r="I237" s="12"/>
      <c r="J237" s="12"/>
      <c r="K237" s="12"/>
      <c r="L237" s="12"/>
      <c r="M237" s="12"/>
      <c r="N237" s="12"/>
    </row>
    <row r="238" spans="1:14" s="38" customFormat="1" ht="15" x14ac:dyDescent="0.4">
      <c r="A238" s="231"/>
      <c r="B238" s="12"/>
      <c r="C238" s="12"/>
      <c r="D238" s="12"/>
      <c r="E238" s="12"/>
      <c r="F238" s="12"/>
      <c r="G238" s="12"/>
      <c r="H238" s="12"/>
      <c r="I238" s="12"/>
      <c r="J238" s="12"/>
      <c r="K238" s="12"/>
      <c r="L238" s="12"/>
      <c r="M238" s="12"/>
      <c r="N238" s="12"/>
    </row>
    <row r="239" spans="1:14" s="38" customFormat="1" ht="15" x14ac:dyDescent="0.4">
      <c r="A239" s="231"/>
      <c r="B239" s="12"/>
      <c r="C239" s="12"/>
      <c r="D239" s="12"/>
      <c r="E239" s="12"/>
      <c r="F239" s="12"/>
      <c r="G239" s="12"/>
      <c r="H239" s="12"/>
      <c r="I239" s="12"/>
      <c r="J239" s="12"/>
      <c r="K239" s="12"/>
      <c r="L239" s="12"/>
      <c r="M239" s="12"/>
      <c r="N239" s="12"/>
    </row>
    <row r="240" spans="1:14" s="38" customFormat="1" ht="15" x14ac:dyDescent="0.4">
      <c r="A240" s="231"/>
      <c r="B240" s="12"/>
      <c r="C240" s="12"/>
      <c r="D240" s="12"/>
      <c r="E240" s="12"/>
      <c r="F240" s="12"/>
      <c r="G240" s="12"/>
      <c r="H240" s="12"/>
      <c r="I240" s="12"/>
      <c r="J240" s="12"/>
      <c r="K240" s="12"/>
      <c r="L240" s="12"/>
      <c r="M240" s="12"/>
      <c r="N240" s="12"/>
    </row>
    <row r="241" spans="1:14" s="38" customFormat="1" ht="15" x14ac:dyDescent="0.4">
      <c r="A241" s="231"/>
      <c r="B241" s="12"/>
      <c r="C241" s="12"/>
      <c r="D241" s="12"/>
      <c r="E241" s="12"/>
      <c r="F241" s="12"/>
      <c r="G241" s="12"/>
      <c r="H241" s="12"/>
      <c r="I241" s="12"/>
      <c r="J241" s="12"/>
      <c r="K241" s="12"/>
      <c r="L241" s="12"/>
      <c r="M241" s="12"/>
      <c r="N241" s="12"/>
    </row>
    <row r="242" spans="1:14" s="38" customFormat="1" ht="15" x14ac:dyDescent="0.4">
      <c r="A242" s="231"/>
      <c r="B242" s="12"/>
      <c r="C242" s="12"/>
      <c r="D242" s="12"/>
      <c r="E242" s="12"/>
      <c r="F242" s="12"/>
      <c r="G242" s="12"/>
      <c r="H242" s="12"/>
      <c r="I242" s="12"/>
      <c r="J242" s="12"/>
      <c r="K242" s="12"/>
      <c r="L242" s="12"/>
      <c r="M242" s="12"/>
      <c r="N242" s="12"/>
    </row>
    <row r="243" spans="1:14" s="38" customFormat="1" ht="15" x14ac:dyDescent="0.4">
      <c r="A243" s="231"/>
      <c r="B243" s="12"/>
      <c r="C243" s="12"/>
      <c r="D243" s="12"/>
      <c r="E243" s="12"/>
      <c r="F243" s="12"/>
      <c r="G243" s="12"/>
      <c r="H243" s="12"/>
      <c r="I243" s="12"/>
      <c r="J243" s="12"/>
      <c r="K243" s="12"/>
      <c r="L243" s="12"/>
      <c r="M243" s="12"/>
      <c r="N243" s="12"/>
    </row>
    <row r="244" spans="1:14" s="38" customFormat="1" ht="15" x14ac:dyDescent="0.4">
      <c r="A244" s="231"/>
      <c r="B244" s="12"/>
      <c r="C244" s="12"/>
      <c r="D244" s="12"/>
      <c r="E244" s="12"/>
      <c r="F244" s="12"/>
      <c r="G244" s="12"/>
      <c r="H244" s="12"/>
      <c r="I244" s="12"/>
      <c r="J244" s="12"/>
      <c r="K244" s="12"/>
      <c r="L244" s="12"/>
      <c r="M244" s="12"/>
      <c r="N244" s="12"/>
    </row>
    <row r="245" spans="1:14" s="38" customFormat="1" ht="15" x14ac:dyDescent="0.4">
      <c r="A245" s="231"/>
      <c r="B245" s="12"/>
      <c r="C245" s="12"/>
      <c r="D245" s="12"/>
      <c r="E245" s="12"/>
      <c r="F245" s="12"/>
      <c r="G245" s="12"/>
      <c r="H245" s="12"/>
      <c r="I245" s="12"/>
      <c r="J245" s="12"/>
      <c r="K245" s="12"/>
      <c r="L245" s="12"/>
      <c r="M245" s="12"/>
      <c r="N245" s="12"/>
    </row>
    <row r="246" spans="1:14" s="38" customFormat="1" ht="15" x14ac:dyDescent="0.4">
      <c r="A246" s="231"/>
      <c r="B246" s="12"/>
      <c r="C246" s="12"/>
      <c r="D246" s="12"/>
      <c r="E246" s="12"/>
      <c r="F246" s="12"/>
      <c r="G246" s="12"/>
      <c r="H246" s="12"/>
      <c r="I246" s="12"/>
      <c r="J246" s="12"/>
      <c r="K246" s="12"/>
      <c r="L246" s="12"/>
      <c r="M246" s="12"/>
      <c r="N246" s="12"/>
    </row>
    <row r="247" spans="1:14" s="38" customFormat="1" ht="15" x14ac:dyDescent="0.4">
      <c r="A247" s="231"/>
      <c r="B247" s="12"/>
      <c r="C247" s="12"/>
      <c r="D247" s="12"/>
      <c r="E247" s="12"/>
      <c r="F247" s="12"/>
      <c r="G247" s="12"/>
      <c r="H247" s="12"/>
      <c r="I247" s="12"/>
      <c r="J247" s="12"/>
      <c r="K247" s="12"/>
      <c r="L247" s="12"/>
      <c r="M247" s="12"/>
      <c r="N247" s="12"/>
    </row>
    <row r="248" spans="1:14" s="38" customFormat="1" ht="15" x14ac:dyDescent="0.4">
      <c r="A248" s="231"/>
      <c r="B248" s="12"/>
      <c r="C248" s="12"/>
      <c r="D248" s="12"/>
      <c r="E248" s="12"/>
      <c r="F248" s="12"/>
      <c r="G248" s="12"/>
      <c r="H248" s="12"/>
      <c r="I248" s="12"/>
      <c r="J248" s="12"/>
      <c r="K248" s="12"/>
      <c r="L248" s="12"/>
      <c r="M248" s="12"/>
      <c r="N248" s="12"/>
    </row>
    <row r="249" spans="1:14" s="38" customFormat="1" ht="15" x14ac:dyDescent="0.4">
      <c r="A249" s="231"/>
      <c r="B249" s="12"/>
      <c r="C249" s="12"/>
      <c r="D249" s="12"/>
      <c r="E249" s="12"/>
      <c r="F249" s="12"/>
      <c r="G249" s="12"/>
      <c r="H249" s="12"/>
      <c r="I249" s="12"/>
      <c r="J249" s="12"/>
      <c r="K249" s="12"/>
      <c r="L249" s="12"/>
      <c r="M249" s="12"/>
      <c r="N249" s="12"/>
    </row>
    <row r="250" spans="1:14" s="38" customFormat="1" ht="15" x14ac:dyDescent="0.4">
      <c r="A250" s="231"/>
      <c r="B250" s="12"/>
      <c r="C250" s="12"/>
      <c r="D250" s="12"/>
      <c r="E250" s="12"/>
      <c r="F250" s="12"/>
      <c r="G250" s="12"/>
      <c r="H250" s="12"/>
      <c r="I250" s="12"/>
      <c r="J250" s="12"/>
      <c r="K250" s="12"/>
      <c r="L250" s="12"/>
      <c r="M250" s="12"/>
      <c r="N250" s="12"/>
    </row>
    <row r="251" spans="1:14" s="38" customFormat="1" ht="15" x14ac:dyDescent="0.4">
      <c r="B251" s="12"/>
      <c r="C251" s="12"/>
      <c r="D251" s="12"/>
      <c r="E251" s="12"/>
      <c r="F251" s="12"/>
      <c r="G251" s="12"/>
      <c r="H251" s="12"/>
      <c r="I251" s="12"/>
      <c r="J251" s="12"/>
      <c r="K251" s="12"/>
      <c r="L251" s="12"/>
      <c r="M251" s="12"/>
      <c r="N251" s="12"/>
    </row>
    <row r="252" spans="1:14" s="38" customFormat="1" ht="15" x14ac:dyDescent="0.4">
      <c r="B252" s="12"/>
      <c r="C252" s="12"/>
      <c r="D252" s="12"/>
      <c r="E252" s="12"/>
      <c r="F252" s="12"/>
      <c r="G252" s="12"/>
      <c r="H252" s="12"/>
      <c r="I252" s="12"/>
      <c r="J252" s="12"/>
      <c r="K252" s="12"/>
      <c r="L252" s="12"/>
      <c r="M252" s="12"/>
      <c r="N252" s="12"/>
    </row>
    <row r="253" spans="1:14" s="38" customFormat="1" ht="15" x14ac:dyDescent="0.4">
      <c r="B253" s="12"/>
      <c r="C253" s="12"/>
      <c r="D253" s="12"/>
      <c r="E253" s="12"/>
      <c r="F253" s="12"/>
      <c r="G253" s="12"/>
      <c r="H253" s="12"/>
      <c r="I253" s="12"/>
      <c r="J253" s="12"/>
      <c r="K253" s="12"/>
      <c r="L253" s="12"/>
      <c r="M253" s="12"/>
      <c r="N253" s="12"/>
    </row>
    <row r="254" spans="1:14" s="38" customFormat="1" ht="15" x14ac:dyDescent="0.4">
      <c r="B254" s="12"/>
      <c r="C254" s="12"/>
      <c r="D254" s="12"/>
      <c r="E254" s="12"/>
      <c r="F254" s="12"/>
      <c r="G254" s="12"/>
      <c r="H254" s="12"/>
      <c r="I254" s="12"/>
      <c r="J254" s="12"/>
      <c r="K254" s="12"/>
      <c r="L254" s="12"/>
      <c r="M254" s="12"/>
      <c r="N254" s="12"/>
    </row>
    <row r="255" spans="1:14" s="38" customFormat="1" ht="15" x14ac:dyDescent="0.4">
      <c r="B255" s="12"/>
      <c r="C255" s="12"/>
      <c r="D255" s="12"/>
      <c r="E255" s="12"/>
      <c r="F255" s="12"/>
      <c r="G255" s="12"/>
      <c r="H255" s="12"/>
      <c r="I255" s="12"/>
      <c r="J255" s="12"/>
      <c r="K255" s="12"/>
      <c r="L255" s="12"/>
      <c r="M255" s="12"/>
      <c r="N255" s="12"/>
    </row>
    <row r="256" spans="1:14" s="38" customFormat="1" ht="15" x14ac:dyDescent="0.4">
      <c r="B256" s="12"/>
      <c r="C256" s="12"/>
      <c r="D256" s="12"/>
      <c r="E256" s="12"/>
      <c r="F256" s="12"/>
      <c r="G256" s="12"/>
      <c r="H256" s="12"/>
      <c r="I256" s="12"/>
      <c r="J256" s="12"/>
      <c r="K256" s="12"/>
      <c r="L256" s="12"/>
      <c r="M256" s="12"/>
      <c r="N256" s="12"/>
    </row>
    <row r="257" spans="2:14" s="38" customFormat="1" ht="15" x14ac:dyDescent="0.4">
      <c r="B257" s="12"/>
      <c r="C257" s="12"/>
      <c r="D257" s="12"/>
      <c r="E257" s="12"/>
      <c r="F257" s="12"/>
      <c r="G257" s="12"/>
      <c r="H257" s="12"/>
      <c r="I257" s="12"/>
      <c r="J257" s="12"/>
      <c r="K257" s="12"/>
      <c r="L257" s="12"/>
      <c r="M257" s="12"/>
      <c r="N257" s="12"/>
    </row>
    <row r="258" spans="2:14" s="38" customFormat="1" ht="15" x14ac:dyDescent="0.4">
      <c r="B258" s="12"/>
      <c r="C258" s="12"/>
      <c r="D258" s="12"/>
      <c r="E258" s="12"/>
      <c r="F258" s="12"/>
      <c r="G258" s="12"/>
      <c r="H258" s="12"/>
      <c r="I258" s="12"/>
      <c r="J258" s="12"/>
      <c r="K258" s="12"/>
      <c r="L258" s="12"/>
      <c r="M258" s="12"/>
      <c r="N258" s="12"/>
    </row>
    <row r="259" spans="2:14" s="38" customFormat="1" ht="15" x14ac:dyDescent="0.4">
      <c r="B259" s="12"/>
      <c r="C259" s="12"/>
      <c r="D259" s="12"/>
      <c r="E259" s="12"/>
      <c r="F259" s="12"/>
      <c r="G259" s="12"/>
      <c r="H259" s="12"/>
      <c r="I259" s="12"/>
      <c r="J259" s="12"/>
      <c r="K259" s="12"/>
      <c r="L259" s="12"/>
      <c r="M259" s="12"/>
      <c r="N259" s="12"/>
    </row>
    <row r="260" spans="2:14" s="38" customFormat="1" ht="15" x14ac:dyDescent="0.4">
      <c r="B260" s="12"/>
      <c r="C260" s="12"/>
      <c r="D260" s="12"/>
      <c r="E260" s="12"/>
      <c r="F260" s="12"/>
      <c r="G260" s="12"/>
      <c r="H260" s="12"/>
      <c r="I260" s="12"/>
      <c r="J260" s="12"/>
      <c r="K260" s="12"/>
      <c r="L260" s="12"/>
      <c r="M260" s="12"/>
      <c r="N260" s="12"/>
    </row>
    <row r="261" spans="2:14" s="38" customFormat="1" ht="15" x14ac:dyDescent="0.4">
      <c r="B261" s="12"/>
      <c r="C261" s="12"/>
      <c r="D261" s="12"/>
      <c r="E261" s="12"/>
      <c r="F261" s="12"/>
      <c r="G261" s="12"/>
      <c r="H261" s="12"/>
      <c r="I261" s="12"/>
      <c r="J261" s="12"/>
      <c r="K261" s="12"/>
      <c r="L261" s="12"/>
      <c r="M261" s="12"/>
      <c r="N261" s="12"/>
    </row>
    <row r="262" spans="2:14" s="38" customFormat="1" ht="15" x14ac:dyDescent="0.4">
      <c r="B262" s="12"/>
      <c r="C262" s="12"/>
      <c r="D262" s="12"/>
      <c r="E262" s="12"/>
      <c r="F262" s="12"/>
      <c r="G262" s="12"/>
      <c r="H262" s="12"/>
      <c r="I262" s="12"/>
      <c r="J262" s="12"/>
      <c r="K262" s="12"/>
      <c r="L262" s="12"/>
      <c r="M262" s="12"/>
      <c r="N262" s="12"/>
    </row>
    <row r="263" spans="2:14" s="38" customFormat="1" ht="15" x14ac:dyDescent="0.4">
      <c r="B263" s="12"/>
      <c r="C263" s="12"/>
      <c r="D263" s="12"/>
      <c r="E263" s="12"/>
      <c r="F263" s="12"/>
      <c r="G263" s="12"/>
      <c r="H263" s="12"/>
      <c r="I263" s="12"/>
      <c r="J263" s="12"/>
      <c r="K263" s="12"/>
      <c r="L263" s="12"/>
      <c r="M263" s="12"/>
      <c r="N263" s="12"/>
    </row>
    <row r="264" spans="2:14" s="38" customFormat="1" ht="16.5" customHeight="1" x14ac:dyDescent="0.4">
      <c r="B264" s="12"/>
      <c r="C264" s="12"/>
      <c r="D264" s="12"/>
      <c r="E264" s="12"/>
      <c r="F264" s="12"/>
      <c r="G264" s="12"/>
      <c r="H264" s="12"/>
      <c r="I264" s="12"/>
      <c r="J264" s="12"/>
      <c r="K264" s="12"/>
      <c r="L264" s="12"/>
      <c r="M264" s="12"/>
      <c r="N264" s="12"/>
    </row>
    <row r="265" spans="2:14" s="38" customFormat="1" ht="15" x14ac:dyDescent="0.4">
      <c r="B265" s="12"/>
      <c r="C265" s="12"/>
      <c r="D265" s="12"/>
      <c r="E265" s="12"/>
      <c r="F265" s="12"/>
      <c r="G265" s="12"/>
      <c r="H265" s="12"/>
      <c r="I265" s="12"/>
      <c r="J265" s="12"/>
      <c r="K265" s="12"/>
      <c r="L265" s="12"/>
      <c r="M265" s="12"/>
      <c r="N265" s="12"/>
    </row>
    <row r="266" spans="2:14" s="38" customFormat="1" ht="15" x14ac:dyDescent="0.4">
      <c r="B266" s="12"/>
      <c r="C266" s="12"/>
      <c r="D266" s="12"/>
      <c r="E266" s="12"/>
      <c r="F266" s="12"/>
      <c r="G266" s="12"/>
      <c r="H266" s="12"/>
      <c r="I266" s="12"/>
      <c r="J266" s="12"/>
      <c r="K266" s="12"/>
      <c r="L266" s="12"/>
      <c r="M266" s="12"/>
      <c r="N266" s="12"/>
    </row>
    <row r="267" spans="2:14" s="38" customFormat="1" ht="15" x14ac:dyDescent="0.4">
      <c r="B267" s="12"/>
      <c r="C267" s="12"/>
      <c r="D267" s="12"/>
      <c r="E267" s="12"/>
      <c r="F267" s="12"/>
      <c r="G267" s="12"/>
      <c r="H267" s="12"/>
      <c r="I267" s="12"/>
      <c r="J267" s="12"/>
      <c r="K267" s="12"/>
      <c r="L267" s="12"/>
      <c r="M267" s="12"/>
      <c r="N267" s="12"/>
    </row>
    <row r="268" spans="2:14" s="38" customFormat="1" ht="15" x14ac:dyDescent="0.4">
      <c r="B268" s="12"/>
      <c r="C268" s="12"/>
      <c r="D268" s="12"/>
      <c r="E268" s="12"/>
      <c r="F268" s="12"/>
      <c r="G268" s="12"/>
      <c r="H268" s="12"/>
      <c r="I268" s="12"/>
      <c r="J268" s="12"/>
      <c r="K268" s="12"/>
      <c r="L268" s="12"/>
      <c r="M268" s="12"/>
      <c r="N268" s="12"/>
    </row>
    <row r="269" spans="2:14" s="38" customFormat="1" ht="15" x14ac:dyDescent="0.4">
      <c r="B269" s="12"/>
      <c r="C269" s="12"/>
      <c r="D269" s="12"/>
      <c r="E269" s="12"/>
      <c r="F269" s="12"/>
      <c r="G269" s="12"/>
      <c r="H269" s="12"/>
      <c r="I269" s="12"/>
      <c r="J269" s="12"/>
      <c r="K269" s="12"/>
      <c r="L269" s="12"/>
      <c r="M269" s="12"/>
      <c r="N269" s="12"/>
    </row>
    <row r="270" spans="2:14" s="38" customFormat="1" ht="15.75" customHeight="1" x14ac:dyDescent="0.4">
      <c r="B270" s="12"/>
      <c r="C270" s="12"/>
      <c r="D270" s="12"/>
      <c r="E270" s="12"/>
      <c r="F270" s="12"/>
      <c r="G270" s="12"/>
      <c r="H270" s="12"/>
      <c r="I270" s="12"/>
      <c r="J270" s="12"/>
      <c r="K270" s="12"/>
      <c r="L270" s="12"/>
      <c r="M270" s="12"/>
      <c r="N270" s="12"/>
    </row>
    <row r="271" spans="2:14" s="38" customFormat="1" ht="15" x14ac:dyDescent="0.4">
      <c r="B271" s="12"/>
      <c r="C271" s="12"/>
      <c r="D271" s="12"/>
      <c r="E271" s="12"/>
      <c r="F271" s="12"/>
      <c r="G271" s="12"/>
      <c r="H271" s="12"/>
      <c r="I271" s="12"/>
      <c r="J271" s="12"/>
      <c r="K271" s="12"/>
      <c r="L271" s="12"/>
      <c r="M271" s="12"/>
      <c r="N271" s="12"/>
    </row>
  </sheetData>
  <protectedRanges>
    <protectedRange algorithmName="SHA-512" hashValue="19r0bVvPR7yZA0UiYij7Tv1CBk3noIABvFePbLhCJ4nk3L6A+Fy+RdPPS3STf+a52x4pG2PQK4FAkXK9epnlIA==" saltValue="gQC4yrLvnbJqxYZ0KSEoZA==" spinCount="100000" sqref="C149:D152 F152:G152 F149:H151 B15:B148" name="Government revenues_1"/>
    <protectedRange algorithmName="SHA-512" hashValue="19r0bVvPR7yZA0UiYij7Tv1CBk3noIABvFePbLhCJ4nk3L6A+Fy+RdPPS3STf+a52x4pG2PQK4FAkXK9epnlIA==" saltValue="gQC4yrLvnbJqxYZ0KSEoZA==" spinCount="100000" sqref="I150:I152" name="Government revenues_2"/>
    <protectedRange algorithmName="SHA-512" hashValue="19r0bVvPR7yZA0UiYij7Tv1CBk3noIABvFePbLhCJ4nk3L6A+Fy+RdPPS3STf+a52x4pG2PQK4FAkXK9epnlIA==" saltValue="gQC4yrLvnbJqxYZ0KSEoZA==" spinCount="100000" sqref="I15:I148" name="Government revenues_2_2"/>
    <protectedRange algorithmName="SHA-512" hashValue="19r0bVvPR7yZA0UiYij7Tv1CBk3noIABvFePbLhCJ4nk3L6A+Fy+RdPPS3STf+a52x4pG2PQK4FAkXK9epnlIA==" saltValue="gQC4yrLvnbJqxYZ0KSEoZA==" spinCount="100000" sqref="D171 D184" name="Government revenues_1_2_2"/>
  </protectedRanges>
  <mergeCells count="29">
    <mergeCell ref="C7:N7"/>
    <mergeCell ref="C8:N8"/>
    <mergeCell ref="C9:N9"/>
    <mergeCell ref="C200:N200"/>
    <mergeCell ref="C201:N201"/>
    <mergeCell ref="C10:N10"/>
    <mergeCell ref="C11:N11"/>
    <mergeCell ref="C154:N154"/>
    <mergeCell ref="C155:N155"/>
    <mergeCell ref="C156:N156"/>
    <mergeCell ref="C157:N157"/>
    <mergeCell ref="C197:N197"/>
    <mergeCell ref="C198:N198"/>
    <mergeCell ref="C199:N199"/>
    <mergeCell ref="C158:N158"/>
    <mergeCell ref="C2:N2"/>
    <mergeCell ref="C3:N3"/>
    <mergeCell ref="C4:N4"/>
    <mergeCell ref="C5:N5"/>
    <mergeCell ref="C6:N6"/>
    <mergeCell ref="C209:N209"/>
    <mergeCell ref="B13:N13"/>
    <mergeCell ref="C203:N203"/>
    <mergeCell ref="C204:N204"/>
    <mergeCell ref="C205:N205"/>
    <mergeCell ref="C206:N206"/>
    <mergeCell ref="C207:N207"/>
    <mergeCell ref="C208:N208"/>
    <mergeCell ref="C202:N202"/>
  </mergeCells>
  <dataValidations xWindow="1306" yWindow="357" count="15">
    <dataValidation type="list" allowBlank="1" showInputMessage="1" showErrorMessage="1" sqref="H187 I15:I148" xr:uid="{D122FD09-F6C9-4F3D-A48A-BB98A1F564D3}">
      <formula1>Currency_code_list</formula1>
    </dataValidation>
    <dataValidation type="textLength" allowBlank="1" showInputMessage="1" showErrorMessage="1" errorTitle="Please do not edit these cells" error="Please do not edit these cells" sqref="C154:N155 B159:H159 C158:H158 H174:H180 E174:F180" xr:uid="{5BD11D2E-7C8F-496F-A0AD-C865F4EBDE8D}">
      <formula1>10000</formula1>
      <formula2>50000</formula2>
    </dataValidation>
    <dataValidation type="list" showInputMessage="1" showErrorMessage="1" sqref="H54:H56 H80 H51:H52 H58:H67 H70:H77 H84:H85 H87:H148 H20 H15 H17:H18 H29:H49 H22" xr:uid="{A6114BF9-8164-40A8-BE5B-291A21E8C59E}">
      <formula1>Projectname</formula1>
    </dataValidation>
    <dataValidation type="list" showInputMessage="1" showErrorMessage="1" sqref="C104 C89:C102 D173 D169 C75:C87 C15:C72 C106:C116 C136:C147 C119:C131 C134 D186 D182" xr:uid="{BC71062D-446F-42A4-BE9D-DD9B026D011F}">
      <formula1>Companies_list</formula1>
    </dataValidation>
    <dataValidation type="textLength" allowBlank="1" showInputMessage="1" showErrorMessage="1" sqref="H153:J153 B202:N209 B149:G153 J149:J151 H149:I149 H151:I151 A251:A271 K149:N153 B1:K14 L23:N104 L1:O22 A1:A216 O23:O271" xr:uid="{FA9D5B36-9236-43A9-B346-F91F9A7BA7B2}">
      <formula1>9999999</formula1>
      <formula2>99999999</formula2>
    </dataValidation>
    <dataValidation type="whole" allowBlank="1" showInputMessage="1" showErrorMessage="1" sqref="H150:I150 H152:I152" xr:uid="{5B7817A7-11FB-42D9-9460-F44DC212A83E}">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C103 C88 C73:C74 D171 C148 C105 C117:C118 C132:C133 D184 C135" xr:uid="{542A19A6-97E3-4176-A290-12305E39BADB}"/>
    <dataValidation showInputMessage="1" showErrorMessage="1" sqref="H68:H69 H78:H79 H86 H81:H83 H21 H23:H28 H19" xr:uid="{714B5972-F1E1-45DD-9F5E-1D1DD0F2D582}"/>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05:M148"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05:L148" xr:uid="{645E0D20-6279-4C3E-A19C-F3A7886D2D5E}">
      <formula1>0.1</formula1>
      <formula2>0.2</formula2>
    </dataValidation>
    <dataValidation type="list" allowBlank="1" showInputMessage="1" showErrorMessage="1" sqref="B15:B148" xr:uid="{2BF32111-BE6B-4DF0-BCF7-817B9CC3189C}">
      <formula1>Sector_list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48" xr:uid="{869125D6-CA61-4F7B-AB37-BA3A25D777C0}">
      <formula1>Revenue_stream_list</formula1>
    </dataValidation>
    <dataValidation type="list" allowBlank="1" showInputMessage="1" showErrorMessage="1" sqref="D15:D148" xr:uid="{3D63B995-AC0B-4208-BD62-9C408DE48CDF}">
      <formula1>Government_entities_list</formula1>
    </dataValidation>
    <dataValidation type="list" allowBlank="1" showInputMessage="1" showErrorMessage="1" sqref="K15:K148 F15:G148" xr:uid="{6330F492-8F41-4B18-8338-9C60C4BF1F85}">
      <formula1>Simple_options_list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5:J148" xr:uid="{0F0FC6B5-C1F6-4EC3-A13D-3FAAAD43CF12}">
      <formula1>0.1</formula1>
      <formula2>0.2</formula2>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205:G205" r:id="rId3" display="Give us your feedback or report a conflict in the data! Write to us at  data@eiti.org" xr:uid="{72442048-902D-4FAE-8A16-3DE60997178A}"/>
    <hyperlink ref="C204:G204"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1796875" defaultRowHeight="14" x14ac:dyDescent="0.35"/>
  <cols>
    <col min="1" max="1" width="38.81640625" bestFit="1" customWidth="1"/>
    <col min="2" max="3" width="17.54296875" customWidth="1"/>
    <col min="4" max="7" width="26.453125" customWidth="1"/>
    <col min="9" max="9" width="24.453125" customWidth="1"/>
    <col min="10" max="10" width="28.54296875" customWidth="1"/>
    <col min="11" max="11" width="20.453125" bestFit="1" customWidth="1"/>
    <col min="14" max="14" width="17.453125" customWidth="1"/>
    <col min="15" max="15" width="23.453125" customWidth="1"/>
    <col min="16" max="16" width="13.54296875" customWidth="1"/>
    <col min="19" max="19" width="15.81640625" customWidth="1"/>
    <col min="20" max="20" width="10.81640625" customWidth="1"/>
    <col min="27" max="27" width="10.453125" customWidth="1"/>
    <col min="29" max="29" width="15.54296875" customWidth="1"/>
    <col min="31" max="31" width="16" customWidth="1"/>
  </cols>
  <sheetData>
    <row r="1" spans="1:31" x14ac:dyDescent="0.35">
      <c r="A1" s="1" t="s">
        <v>982</v>
      </c>
      <c r="I1" s="1" t="s">
        <v>997</v>
      </c>
      <c r="K1" s="1" t="s">
        <v>1340</v>
      </c>
      <c r="N1" s="1" t="s">
        <v>1353</v>
      </c>
      <c r="S1" s="1" t="s">
        <v>1471</v>
      </c>
      <c r="AA1" s="1" t="s">
        <v>1571</v>
      </c>
      <c r="AC1" s="1" t="s">
        <v>1577</v>
      </c>
      <c r="AE1" s="1" t="s">
        <v>1831</v>
      </c>
    </row>
    <row r="2" spans="1:31" ht="14.5" x14ac:dyDescent="0.35">
      <c r="A2" s="1" t="s">
        <v>735</v>
      </c>
      <c r="B2" s="1" t="s">
        <v>736</v>
      </c>
      <c r="C2" s="1" t="s">
        <v>737</v>
      </c>
      <c r="D2" s="1" t="s">
        <v>738</v>
      </c>
      <c r="E2" s="1" t="s">
        <v>1318</v>
      </c>
      <c r="F2" s="1" t="s">
        <v>1319</v>
      </c>
      <c r="G2" s="1" t="s">
        <v>1006</v>
      </c>
      <c r="I2" t="s">
        <v>998</v>
      </c>
      <c r="K2" t="s">
        <v>998</v>
      </c>
      <c r="N2" s="4" t="s">
        <v>1424</v>
      </c>
      <c r="O2" s="4" t="s">
        <v>1425</v>
      </c>
      <c r="P2" s="4" t="s">
        <v>1426</v>
      </c>
      <c r="S2" s="1" t="s">
        <v>1472</v>
      </c>
      <c r="T2" s="1" t="s">
        <v>1470</v>
      </c>
      <c r="U2" s="1" t="s">
        <v>1434</v>
      </c>
      <c r="V2" s="1" t="s">
        <v>1487</v>
      </c>
      <c r="W2" s="1" t="s">
        <v>1488</v>
      </c>
      <c r="X2" s="1" t="s">
        <v>1489</v>
      </c>
      <c r="Y2" s="1" t="s">
        <v>1490</v>
      </c>
      <c r="AA2" s="1" t="s">
        <v>1493</v>
      </c>
      <c r="AC2" t="s">
        <v>1576</v>
      </c>
      <c r="AE2" t="s">
        <v>1836</v>
      </c>
    </row>
    <row r="3" spans="1:31" x14ac:dyDescent="0.35">
      <c r="A3" t="s">
        <v>681</v>
      </c>
      <c r="B3" t="s">
        <v>682</v>
      </c>
      <c r="C3" t="s">
        <v>683</v>
      </c>
      <c r="D3" t="s">
        <v>970</v>
      </c>
      <c r="E3" t="s">
        <v>1199</v>
      </c>
      <c r="F3">
        <v>840</v>
      </c>
      <c r="G3" t="s">
        <v>1200</v>
      </c>
      <c r="I3" t="s">
        <v>1572</v>
      </c>
      <c r="K3" s="6" t="s">
        <v>1951</v>
      </c>
      <c r="N3" s="5" t="s">
        <v>1354</v>
      </c>
      <c r="O3" s="5" t="s">
        <v>1816</v>
      </c>
      <c r="P3" t="s">
        <v>1739</v>
      </c>
      <c r="S3" t="s">
        <v>1520</v>
      </c>
      <c r="T3" t="s">
        <v>1521</v>
      </c>
      <c r="U3" t="s">
        <v>1437</v>
      </c>
      <c r="V3" t="s">
        <v>1473</v>
      </c>
      <c r="W3" t="s">
        <v>1474</v>
      </c>
      <c r="X3" t="s">
        <v>1520</v>
      </c>
      <c r="Y3" t="s">
        <v>1520</v>
      </c>
      <c r="AA3" t="s">
        <v>1494</v>
      </c>
      <c r="AC3" t="s">
        <v>1578</v>
      </c>
      <c r="AE3" t="s">
        <v>1832</v>
      </c>
    </row>
    <row r="4" spans="1:31" x14ac:dyDescent="0.35">
      <c r="A4" t="s">
        <v>6</v>
      </c>
      <c r="B4" t="s">
        <v>7</v>
      </c>
      <c r="C4" t="s">
        <v>8</v>
      </c>
      <c r="D4" t="s">
        <v>739</v>
      </c>
      <c r="E4" t="s">
        <v>1009</v>
      </c>
      <c r="F4">
        <v>971</v>
      </c>
      <c r="G4" t="s">
        <v>1010</v>
      </c>
      <c r="I4" t="s">
        <v>996</v>
      </c>
      <c r="K4" t="s">
        <v>1582</v>
      </c>
      <c r="N4" s="5" t="s">
        <v>1355</v>
      </c>
      <c r="O4" s="5" t="s">
        <v>1781</v>
      </c>
      <c r="P4" t="s">
        <v>1703</v>
      </c>
      <c r="S4" t="s">
        <v>1522</v>
      </c>
      <c r="T4" t="s">
        <v>1523</v>
      </c>
      <c r="U4" t="s">
        <v>1438</v>
      </c>
      <c r="V4" t="s">
        <v>1473</v>
      </c>
      <c r="W4" t="s">
        <v>1474</v>
      </c>
      <c r="X4" t="s">
        <v>1522</v>
      </c>
      <c r="Y4" t="s">
        <v>1522</v>
      </c>
      <c r="AA4" t="s">
        <v>986</v>
      </c>
      <c r="AC4" t="s">
        <v>1579</v>
      </c>
      <c r="AE4" t="s">
        <v>1833</v>
      </c>
    </row>
    <row r="5" spans="1:31" x14ac:dyDescent="0.35">
      <c r="A5" t="s">
        <v>9</v>
      </c>
      <c r="B5" t="s">
        <v>10</v>
      </c>
      <c r="C5" t="s">
        <v>11</v>
      </c>
      <c r="D5" t="s">
        <v>740</v>
      </c>
      <c r="E5" t="s">
        <v>1080</v>
      </c>
      <c r="F5">
        <v>978</v>
      </c>
      <c r="G5" t="s">
        <v>1081</v>
      </c>
      <c r="I5" t="s">
        <v>1001</v>
      </c>
      <c r="K5" t="s">
        <v>1664</v>
      </c>
      <c r="N5" s="5" t="s">
        <v>1356</v>
      </c>
      <c r="O5" s="5" t="s">
        <v>1821</v>
      </c>
      <c r="P5" t="s">
        <v>1744</v>
      </c>
      <c r="S5" t="s">
        <v>1475</v>
      </c>
      <c r="T5" t="s">
        <v>1440</v>
      </c>
      <c r="U5" t="s">
        <v>1439</v>
      </c>
      <c r="V5" t="s">
        <v>1473</v>
      </c>
      <c r="W5" t="s">
        <v>1475</v>
      </c>
      <c r="X5" t="s">
        <v>1475</v>
      </c>
      <c r="Y5" t="s">
        <v>1475</v>
      </c>
      <c r="AA5" t="s">
        <v>987</v>
      </c>
      <c r="AC5" t="s">
        <v>1503</v>
      </c>
      <c r="AE5" t="s">
        <v>1834</v>
      </c>
    </row>
    <row r="6" spans="1:31" x14ac:dyDescent="0.35">
      <c r="A6" t="s">
        <v>12</v>
      </c>
      <c r="B6" t="s">
        <v>13</v>
      </c>
      <c r="C6" t="s">
        <v>14</v>
      </c>
      <c r="D6" t="s">
        <v>741</v>
      </c>
      <c r="E6" t="s">
        <v>1011</v>
      </c>
      <c r="F6">
        <v>8</v>
      </c>
      <c r="G6" t="s">
        <v>1012</v>
      </c>
      <c r="I6" t="s">
        <v>999</v>
      </c>
      <c r="K6" t="s">
        <v>1000</v>
      </c>
      <c r="N6" s="5" t="s">
        <v>1357</v>
      </c>
      <c r="O6" s="5" t="s">
        <v>1796</v>
      </c>
      <c r="P6" t="s">
        <v>1718</v>
      </c>
      <c r="S6" t="s">
        <v>1476</v>
      </c>
      <c r="T6" t="s">
        <v>1442</v>
      </c>
      <c r="U6" t="s">
        <v>1441</v>
      </c>
      <c r="V6" t="s">
        <v>1473</v>
      </c>
      <c r="W6" t="s">
        <v>1476</v>
      </c>
      <c r="X6" t="s">
        <v>1476</v>
      </c>
      <c r="Y6" t="s">
        <v>1476</v>
      </c>
      <c r="AA6" t="s">
        <v>988</v>
      </c>
      <c r="AC6" t="s">
        <v>1580</v>
      </c>
      <c r="AE6" t="s">
        <v>1844</v>
      </c>
    </row>
    <row r="7" spans="1:31" x14ac:dyDescent="0.35">
      <c r="A7" t="s">
        <v>15</v>
      </c>
      <c r="B7" t="s">
        <v>16</v>
      </c>
      <c r="C7" t="s">
        <v>17</v>
      </c>
      <c r="D7" t="s">
        <v>742</v>
      </c>
      <c r="E7" t="s">
        <v>1072</v>
      </c>
      <c r="F7">
        <v>12</v>
      </c>
      <c r="G7" t="s">
        <v>1073</v>
      </c>
      <c r="I7" t="s">
        <v>1000</v>
      </c>
      <c r="K7" t="s">
        <v>1583</v>
      </c>
      <c r="N7" s="5" t="s">
        <v>1358</v>
      </c>
      <c r="O7" s="5" t="s">
        <v>1798</v>
      </c>
      <c r="P7" t="s">
        <v>1720</v>
      </c>
      <c r="S7" t="s">
        <v>1524</v>
      </c>
      <c r="T7" t="s">
        <v>1525</v>
      </c>
      <c r="U7" t="s">
        <v>1443</v>
      </c>
      <c r="V7" t="s">
        <v>1473</v>
      </c>
      <c r="W7" t="s">
        <v>1477</v>
      </c>
      <c r="X7" t="s">
        <v>1524</v>
      </c>
      <c r="Y7" t="s">
        <v>1524</v>
      </c>
      <c r="AA7" t="s">
        <v>1000</v>
      </c>
      <c r="AC7" t="s">
        <v>989</v>
      </c>
      <c r="AE7" t="s">
        <v>989</v>
      </c>
    </row>
    <row r="8" spans="1:31" x14ac:dyDescent="0.35">
      <c r="A8" t="s">
        <v>18</v>
      </c>
      <c r="B8" t="s">
        <v>19</v>
      </c>
      <c r="C8" t="s">
        <v>20</v>
      </c>
      <c r="D8" t="s">
        <v>743</v>
      </c>
      <c r="E8" t="s">
        <v>1199</v>
      </c>
      <c r="F8">
        <v>840</v>
      </c>
      <c r="G8" t="s">
        <v>1200</v>
      </c>
      <c r="N8" s="5" t="s">
        <v>1359</v>
      </c>
      <c r="O8" s="5" t="s">
        <v>1814</v>
      </c>
      <c r="P8" t="s">
        <v>1737</v>
      </c>
      <c r="S8" t="s">
        <v>1526</v>
      </c>
      <c r="T8" t="s">
        <v>1527</v>
      </c>
      <c r="U8" t="s">
        <v>1444</v>
      </c>
      <c r="V8" t="s">
        <v>1473</v>
      </c>
      <c r="W8" t="s">
        <v>1477</v>
      </c>
      <c r="X8" t="s">
        <v>1526</v>
      </c>
      <c r="Y8" t="s">
        <v>1526</v>
      </c>
      <c r="AA8" t="s">
        <v>1495</v>
      </c>
      <c r="AC8" t="s">
        <v>1000</v>
      </c>
    </row>
    <row r="9" spans="1:31" x14ac:dyDescent="0.35">
      <c r="A9" t="s">
        <v>21</v>
      </c>
      <c r="B9" t="s">
        <v>22</v>
      </c>
      <c r="C9" t="s">
        <v>23</v>
      </c>
      <c r="D9" t="s">
        <v>744</v>
      </c>
      <c r="E9" t="s">
        <v>1080</v>
      </c>
      <c r="F9">
        <v>978</v>
      </c>
      <c r="G9" t="s">
        <v>1081</v>
      </c>
      <c r="I9" s="1" t="s">
        <v>1352</v>
      </c>
      <c r="N9" s="5" t="s">
        <v>1360</v>
      </c>
      <c r="O9" s="5" t="s">
        <v>1782</v>
      </c>
      <c r="P9" t="s">
        <v>1704</v>
      </c>
      <c r="S9" t="s">
        <v>1529</v>
      </c>
      <c r="T9" t="s">
        <v>1530</v>
      </c>
      <c r="U9" t="s">
        <v>1445</v>
      </c>
      <c r="V9" t="s">
        <v>1473</v>
      </c>
      <c r="W9" t="s">
        <v>1477</v>
      </c>
      <c r="X9" t="s">
        <v>1528</v>
      </c>
      <c r="Y9" t="s">
        <v>1529</v>
      </c>
      <c r="AA9" t="s">
        <v>989</v>
      </c>
    </row>
    <row r="10" spans="1:31" x14ac:dyDescent="0.35">
      <c r="A10" t="s">
        <v>24</v>
      </c>
      <c r="B10" t="s">
        <v>25</v>
      </c>
      <c r="C10" t="s">
        <v>26</v>
      </c>
      <c r="D10" t="s">
        <v>745</v>
      </c>
      <c r="E10" t="s">
        <v>1017</v>
      </c>
      <c r="F10">
        <v>973</v>
      </c>
      <c r="G10" t="s">
        <v>1018</v>
      </c>
      <c r="I10" s="198" t="s">
        <v>1318</v>
      </c>
      <c r="J10" s="198" t="s">
        <v>1319</v>
      </c>
      <c r="K10" s="199" t="s">
        <v>1006</v>
      </c>
      <c r="N10" s="5" t="s">
        <v>1361</v>
      </c>
      <c r="O10" s="5" t="s">
        <v>1802</v>
      </c>
      <c r="P10" t="s">
        <v>1725</v>
      </c>
      <c r="S10" t="s">
        <v>1531</v>
      </c>
      <c r="T10" t="s">
        <v>1532</v>
      </c>
      <c r="U10" t="s">
        <v>1446</v>
      </c>
      <c r="V10" t="s">
        <v>1473</v>
      </c>
      <c r="W10" t="s">
        <v>1477</v>
      </c>
      <c r="X10" t="s">
        <v>1528</v>
      </c>
      <c r="Y10" t="s">
        <v>1531</v>
      </c>
    </row>
    <row r="11" spans="1:31" x14ac:dyDescent="0.35">
      <c r="A11" t="s">
        <v>27</v>
      </c>
      <c r="B11" t="s">
        <v>28</v>
      </c>
      <c r="C11" t="s">
        <v>29</v>
      </c>
      <c r="D11" t="s">
        <v>746</v>
      </c>
      <c r="E11" t="s">
        <v>1209</v>
      </c>
      <c r="F11">
        <v>951</v>
      </c>
      <c r="G11" t="s">
        <v>1210</v>
      </c>
      <c r="I11" s="2" t="s">
        <v>1007</v>
      </c>
      <c r="J11" s="2">
        <v>784</v>
      </c>
      <c r="K11" s="3" t="s">
        <v>1008</v>
      </c>
      <c r="N11" s="5" t="s">
        <v>1362</v>
      </c>
      <c r="O11" s="5" t="s">
        <v>1764</v>
      </c>
      <c r="P11" t="s">
        <v>1686</v>
      </c>
      <c r="S11" t="s">
        <v>1533</v>
      </c>
      <c r="T11" t="s">
        <v>1534</v>
      </c>
      <c r="U11" t="s">
        <v>1447</v>
      </c>
      <c r="V11" t="s">
        <v>1473</v>
      </c>
      <c r="W11" t="s">
        <v>1477</v>
      </c>
      <c r="X11" t="s">
        <v>1528</v>
      </c>
      <c r="Y11" t="s">
        <v>1533</v>
      </c>
    </row>
    <row r="12" spans="1:31" x14ac:dyDescent="0.35">
      <c r="A12" t="s">
        <v>30</v>
      </c>
      <c r="B12" t="s">
        <v>31</v>
      </c>
      <c r="C12" t="s">
        <v>32</v>
      </c>
      <c r="D12" t="s">
        <v>747</v>
      </c>
      <c r="E12" t="s">
        <v>1209</v>
      </c>
      <c r="F12">
        <v>951</v>
      </c>
      <c r="G12" t="s">
        <v>1210</v>
      </c>
      <c r="I12" s="2" t="s">
        <v>1009</v>
      </c>
      <c r="J12" s="2">
        <v>971</v>
      </c>
      <c r="K12" s="3" t="s">
        <v>1010</v>
      </c>
      <c r="N12" s="5" t="s">
        <v>1363</v>
      </c>
      <c r="O12" s="5" t="s">
        <v>1793</v>
      </c>
      <c r="P12" t="s">
        <v>1715</v>
      </c>
      <c r="S12" t="s">
        <v>1535</v>
      </c>
      <c r="T12" t="s">
        <v>1536</v>
      </c>
      <c r="U12" t="s">
        <v>1448</v>
      </c>
      <c r="V12" t="s">
        <v>1473</v>
      </c>
      <c r="W12" t="s">
        <v>1478</v>
      </c>
      <c r="X12" t="s">
        <v>1535</v>
      </c>
      <c r="Y12" t="s">
        <v>1535</v>
      </c>
    </row>
    <row r="13" spans="1:31" x14ac:dyDescent="0.35">
      <c r="A13" t="s">
        <v>33</v>
      </c>
      <c r="B13" t="s">
        <v>34</v>
      </c>
      <c r="C13" t="s">
        <v>35</v>
      </c>
      <c r="D13" t="s">
        <v>748</v>
      </c>
      <c r="E13" t="s">
        <v>1019</v>
      </c>
      <c r="F13">
        <v>32</v>
      </c>
      <c r="G13" t="s">
        <v>1020</v>
      </c>
      <c r="I13" s="2" t="s">
        <v>1011</v>
      </c>
      <c r="J13" s="2">
        <v>8</v>
      </c>
      <c r="K13" s="3" t="s">
        <v>1012</v>
      </c>
      <c r="N13" s="5" t="s">
        <v>1364</v>
      </c>
      <c r="O13" s="5" t="s">
        <v>1791</v>
      </c>
      <c r="P13" t="s">
        <v>1713</v>
      </c>
      <c r="S13" t="s">
        <v>1537</v>
      </c>
      <c r="T13" t="s">
        <v>1538</v>
      </c>
      <c r="U13" t="s">
        <v>1449</v>
      </c>
      <c r="V13" t="s">
        <v>1473</v>
      </c>
      <c r="W13" t="s">
        <v>1478</v>
      </c>
      <c r="X13" t="s">
        <v>1537</v>
      </c>
      <c r="Y13" t="s">
        <v>1537</v>
      </c>
    </row>
    <row r="14" spans="1:31" x14ac:dyDescent="0.35">
      <c r="A14" t="s">
        <v>36</v>
      </c>
      <c r="B14" t="s">
        <v>37</v>
      </c>
      <c r="C14" t="s">
        <v>38</v>
      </c>
      <c r="D14" t="s">
        <v>749</v>
      </c>
      <c r="E14" t="s">
        <v>1013</v>
      </c>
      <c r="F14">
        <v>51</v>
      </c>
      <c r="G14" t="s">
        <v>1014</v>
      </c>
      <c r="I14" s="2" t="s">
        <v>1013</v>
      </c>
      <c r="J14" s="2">
        <v>51</v>
      </c>
      <c r="K14" s="3" t="s">
        <v>1014</v>
      </c>
      <c r="N14" s="5" t="s">
        <v>1365</v>
      </c>
      <c r="O14" s="5" t="s">
        <v>1817</v>
      </c>
      <c r="P14" t="s">
        <v>1740</v>
      </c>
      <c r="S14" t="s">
        <v>1539</v>
      </c>
      <c r="T14" t="s">
        <v>1540</v>
      </c>
      <c r="U14" t="s">
        <v>1450</v>
      </c>
      <c r="V14" t="s">
        <v>1473</v>
      </c>
      <c r="W14" t="s">
        <v>1478</v>
      </c>
      <c r="X14" t="s">
        <v>1539</v>
      </c>
      <c r="Y14" t="s">
        <v>1539</v>
      </c>
    </row>
    <row r="15" spans="1:31" x14ac:dyDescent="0.35">
      <c r="A15" t="s">
        <v>39</v>
      </c>
      <c r="B15" t="s">
        <v>40</v>
      </c>
      <c r="C15" t="s">
        <v>41</v>
      </c>
      <c r="D15" t="s">
        <v>750</v>
      </c>
      <c r="E15" t="s">
        <v>1023</v>
      </c>
      <c r="F15">
        <v>533</v>
      </c>
      <c r="G15" t="s">
        <v>1024</v>
      </c>
      <c r="I15" s="2" t="s">
        <v>1015</v>
      </c>
      <c r="J15" s="2">
        <v>532</v>
      </c>
      <c r="K15" s="3" t="s">
        <v>1016</v>
      </c>
      <c r="N15" s="5" t="s">
        <v>1366</v>
      </c>
      <c r="O15" s="5" t="s">
        <v>1813</v>
      </c>
      <c r="P15" t="s">
        <v>1736</v>
      </c>
      <c r="S15" t="s">
        <v>1479</v>
      </c>
      <c r="T15" t="s">
        <v>1452</v>
      </c>
      <c r="U15" t="s">
        <v>1451</v>
      </c>
      <c r="V15" t="s">
        <v>1473</v>
      </c>
      <c r="W15" t="s">
        <v>1479</v>
      </c>
      <c r="X15" t="s">
        <v>1479</v>
      </c>
      <c r="Y15" t="s">
        <v>1479</v>
      </c>
    </row>
    <row r="16" spans="1:31" x14ac:dyDescent="0.35">
      <c r="A16" t="s">
        <v>42</v>
      </c>
      <c r="B16" t="s">
        <v>43</v>
      </c>
      <c r="C16" t="s">
        <v>44</v>
      </c>
      <c r="D16" t="s">
        <v>751</v>
      </c>
      <c r="E16" t="s">
        <v>1021</v>
      </c>
      <c r="F16">
        <v>36</v>
      </c>
      <c r="G16" t="s">
        <v>1022</v>
      </c>
      <c r="I16" s="2" t="s">
        <v>1017</v>
      </c>
      <c r="J16" s="2">
        <v>973</v>
      </c>
      <c r="K16" s="3" t="s">
        <v>1018</v>
      </c>
      <c r="N16" s="5" t="s">
        <v>1367</v>
      </c>
      <c r="O16" s="5" t="s">
        <v>1820</v>
      </c>
      <c r="P16" t="s">
        <v>1743</v>
      </c>
      <c r="S16" t="s">
        <v>1481</v>
      </c>
      <c r="T16" t="s">
        <v>1454</v>
      </c>
      <c r="U16" t="s">
        <v>1453</v>
      </c>
      <c r="V16" t="s">
        <v>1480</v>
      </c>
      <c r="W16" t="s">
        <v>1481</v>
      </c>
      <c r="X16" t="s">
        <v>1481</v>
      </c>
      <c r="Y16" t="s">
        <v>1481</v>
      </c>
    </row>
    <row r="17" spans="1:25" x14ac:dyDescent="0.35">
      <c r="A17" t="s">
        <v>45</v>
      </c>
      <c r="B17" t="s">
        <v>46</v>
      </c>
      <c r="C17" t="s">
        <v>47</v>
      </c>
      <c r="D17" t="s">
        <v>752</v>
      </c>
      <c r="E17" t="s">
        <v>1080</v>
      </c>
      <c r="F17">
        <v>978</v>
      </c>
      <c r="G17" t="s">
        <v>1081</v>
      </c>
      <c r="I17" s="2" t="s">
        <v>1019</v>
      </c>
      <c r="J17" s="2">
        <v>32</v>
      </c>
      <c r="K17" s="3" t="s">
        <v>1020</v>
      </c>
      <c r="N17" s="5" t="s">
        <v>1368</v>
      </c>
      <c r="O17" s="5" t="s">
        <v>1787</v>
      </c>
      <c r="P17" t="s">
        <v>1709</v>
      </c>
      <c r="S17" t="s">
        <v>1505</v>
      </c>
      <c r="T17" t="s">
        <v>1541</v>
      </c>
      <c r="U17" t="s">
        <v>1455</v>
      </c>
      <c r="V17" t="s">
        <v>1482</v>
      </c>
      <c r="W17" t="s">
        <v>1483</v>
      </c>
      <c r="X17" t="s">
        <v>1504</v>
      </c>
      <c r="Y17" t="s">
        <v>1505</v>
      </c>
    </row>
    <row r="18" spans="1:25" x14ac:dyDescent="0.35">
      <c r="A18" t="s">
        <v>48</v>
      </c>
      <c r="B18" t="s">
        <v>49</v>
      </c>
      <c r="C18" t="s">
        <v>50</v>
      </c>
      <c r="D18" t="s">
        <v>753</v>
      </c>
      <c r="E18" t="s">
        <v>1025</v>
      </c>
      <c r="F18">
        <v>944</v>
      </c>
      <c r="G18" t="s">
        <v>1026</v>
      </c>
      <c r="I18" s="2" t="s">
        <v>1021</v>
      </c>
      <c r="J18" s="2">
        <v>36</v>
      </c>
      <c r="K18" s="3" t="s">
        <v>1022</v>
      </c>
      <c r="N18" s="5" t="s">
        <v>1369</v>
      </c>
      <c r="O18" s="5" t="s">
        <v>1777</v>
      </c>
      <c r="P18" t="s">
        <v>1699</v>
      </c>
      <c r="S18" t="s">
        <v>1506</v>
      </c>
      <c r="T18" t="s">
        <v>1542</v>
      </c>
      <c r="U18" t="s">
        <v>1456</v>
      </c>
      <c r="V18" t="s">
        <v>1482</v>
      </c>
      <c r="W18" t="s">
        <v>1483</v>
      </c>
      <c r="X18" t="s">
        <v>1504</v>
      </c>
      <c r="Y18" t="s">
        <v>1506</v>
      </c>
    </row>
    <row r="19" spans="1:25" x14ac:dyDescent="0.35">
      <c r="A19" t="s">
        <v>51</v>
      </c>
      <c r="B19" t="s">
        <v>52</v>
      </c>
      <c r="C19" t="s">
        <v>53</v>
      </c>
      <c r="D19" t="s">
        <v>754</v>
      </c>
      <c r="E19" t="s">
        <v>1044</v>
      </c>
      <c r="F19">
        <v>44</v>
      </c>
      <c r="G19" t="s">
        <v>1045</v>
      </c>
      <c r="I19" s="2" t="s">
        <v>1023</v>
      </c>
      <c r="J19" s="2">
        <v>533</v>
      </c>
      <c r="K19" s="3" t="s">
        <v>1024</v>
      </c>
      <c r="N19" s="5" t="s">
        <v>1370</v>
      </c>
      <c r="O19" s="5" t="s">
        <v>1805</v>
      </c>
      <c r="P19" t="s">
        <v>1728</v>
      </c>
      <c r="S19" t="s">
        <v>1507</v>
      </c>
      <c r="T19" t="s">
        <v>1543</v>
      </c>
      <c r="U19" t="s">
        <v>1457</v>
      </c>
      <c r="V19" t="s">
        <v>1482</v>
      </c>
      <c r="W19" t="s">
        <v>1483</v>
      </c>
      <c r="X19" t="s">
        <v>1507</v>
      </c>
      <c r="Y19" t="s">
        <v>1507</v>
      </c>
    </row>
    <row r="20" spans="1:25" x14ac:dyDescent="0.35">
      <c r="A20" t="s">
        <v>54</v>
      </c>
      <c r="B20" t="s">
        <v>55</v>
      </c>
      <c r="C20" t="s">
        <v>56</v>
      </c>
      <c r="D20" t="s">
        <v>755</v>
      </c>
      <c r="E20" t="s">
        <v>1033</v>
      </c>
      <c r="F20">
        <v>48</v>
      </c>
      <c r="G20" t="s">
        <v>1034</v>
      </c>
      <c r="I20" s="2" t="s">
        <v>1025</v>
      </c>
      <c r="J20" s="2">
        <v>944</v>
      </c>
      <c r="K20" s="3" t="s">
        <v>1026</v>
      </c>
      <c r="N20" s="5" t="s">
        <v>1371</v>
      </c>
      <c r="O20" s="5" t="s">
        <v>1773</v>
      </c>
      <c r="P20" t="s">
        <v>1695</v>
      </c>
      <c r="S20" t="s">
        <v>1509</v>
      </c>
      <c r="T20" t="s">
        <v>1544</v>
      </c>
      <c r="U20" t="s">
        <v>1458</v>
      </c>
      <c r="V20" t="s">
        <v>1482</v>
      </c>
      <c r="W20" t="s">
        <v>1483</v>
      </c>
      <c r="X20" t="s">
        <v>1508</v>
      </c>
      <c r="Y20" t="s">
        <v>1509</v>
      </c>
    </row>
    <row r="21" spans="1:25" x14ac:dyDescent="0.35">
      <c r="A21" t="s">
        <v>57</v>
      </c>
      <c r="B21" t="s">
        <v>58</v>
      </c>
      <c r="C21" t="s">
        <v>59</v>
      </c>
      <c r="D21" t="s">
        <v>756</v>
      </c>
      <c r="E21" t="s">
        <v>1030</v>
      </c>
      <c r="F21">
        <v>50</v>
      </c>
      <c r="G21" t="s">
        <v>1031</v>
      </c>
      <c r="I21" s="2" t="s">
        <v>1027</v>
      </c>
      <c r="J21" s="2">
        <v>977</v>
      </c>
      <c r="K21" s="3" t="s">
        <v>1028</v>
      </c>
      <c r="N21" s="5" t="s">
        <v>1372</v>
      </c>
      <c r="O21" s="5" t="s">
        <v>1797</v>
      </c>
      <c r="P21" t="s">
        <v>1719</v>
      </c>
      <c r="S21" t="s">
        <v>1510</v>
      </c>
      <c r="T21" t="s">
        <v>1545</v>
      </c>
      <c r="U21" t="s">
        <v>1459</v>
      </c>
      <c r="V21" t="s">
        <v>1482</v>
      </c>
      <c r="W21" t="s">
        <v>1483</v>
      </c>
      <c r="X21" t="s">
        <v>1508</v>
      </c>
      <c r="Y21" t="s">
        <v>1510</v>
      </c>
    </row>
    <row r="22" spans="1:25" x14ac:dyDescent="0.35">
      <c r="A22" t="s">
        <v>60</v>
      </c>
      <c r="B22" t="s">
        <v>61</v>
      </c>
      <c r="C22" t="s">
        <v>62</v>
      </c>
      <c r="D22" t="s">
        <v>757</v>
      </c>
      <c r="E22" t="s">
        <v>1029</v>
      </c>
      <c r="F22">
        <v>52</v>
      </c>
      <c r="G22" t="s">
        <v>1215</v>
      </c>
      <c r="I22" s="2" t="s">
        <v>1029</v>
      </c>
      <c r="J22" s="2">
        <v>52</v>
      </c>
      <c r="K22" s="3" t="s">
        <v>1215</v>
      </c>
      <c r="N22" s="5" t="s">
        <v>1373</v>
      </c>
      <c r="O22" s="5" t="s">
        <v>1779</v>
      </c>
      <c r="P22" t="s">
        <v>1701</v>
      </c>
      <c r="S22" t="s">
        <v>1546</v>
      </c>
      <c r="T22" t="s">
        <v>1547</v>
      </c>
      <c r="U22" t="s">
        <v>1460</v>
      </c>
      <c r="V22" t="s">
        <v>1482</v>
      </c>
      <c r="W22" t="s">
        <v>1483</v>
      </c>
      <c r="X22" t="s">
        <v>1508</v>
      </c>
      <c r="Y22" t="s">
        <v>1511</v>
      </c>
    </row>
    <row r="23" spans="1:25" x14ac:dyDescent="0.35">
      <c r="A23" t="s">
        <v>63</v>
      </c>
      <c r="B23" t="s">
        <v>64</v>
      </c>
      <c r="C23" t="s">
        <v>65</v>
      </c>
      <c r="D23" t="s">
        <v>758</v>
      </c>
      <c r="E23" t="s">
        <v>1219</v>
      </c>
      <c r="F23">
        <v>974</v>
      </c>
      <c r="G23" t="s">
        <v>1220</v>
      </c>
      <c r="I23" s="2" t="s">
        <v>1030</v>
      </c>
      <c r="J23" s="2">
        <v>50</v>
      </c>
      <c r="K23" s="3" t="s">
        <v>1031</v>
      </c>
      <c r="N23" s="5" t="s">
        <v>1374</v>
      </c>
      <c r="O23" s="5" t="s">
        <v>1785</v>
      </c>
      <c r="P23" t="s">
        <v>1707</v>
      </c>
      <c r="S23" t="s">
        <v>1548</v>
      </c>
      <c r="T23" t="s">
        <v>1549</v>
      </c>
      <c r="U23" t="s">
        <v>1461</v>
      </c>
      <c r="V23" t="s">
        <v>1482</v>
      </c>
      <c r="W23" t="s">
        <v>1483</v>
      </c>
      <c r="X23" t="s">
        <v>1508</v>
      </c>
      <c r="Y23" t="s">
        <v>1511</v>
      </c>
    </row>
    <row r="24" spans="1:25" x14ac:dyDescent="0.35">
      <c r="A24" t="s">
        <v>66</v>
      </c>
      <c r="B24" t="s">
        <v>67</v>
      </c>
      <c r="C24" t="s">
        <v>68</v>
      </c>
      <c r="D24" t="s">
        <v>759</v>
      </c>
      <c r="E24" t="s">
        <v>1080</v>
      </c>
      <c r="F24">
        <v>978</v>
      </c>
      <c r="G24" t="s">
        <v>1081</v>
      </c>
      <c r="I24" s="2" t="s">
        <v>1032</v>
      </c>
      <c r="J24" s="2">
        <v>975</v>
      </c>
      <c r="K24" s="3" t="s">
        <v>1216</v>
      </c>
      <c r="N24" s="5" t="s">
        <v>1375</v>
      </c>
      <c r="O24" s="5" t="s">
        <v>1815</v>
      </c>
      <c r="P24" t="s">
        <v>1738</v>
      </c>
      <c r="S24" t="s">
        <v>1513</v>
      </c>
      <c r="T24" t="s">
        <v>1550</v>
      </c>
      <c r="U24" t="s">
        <v>1462</v>
      </c>
      <c r="V24" t="s">
        <v>1482</v>
      </c>
      <c r="W24" t="s">
        <v>1483</v>
      </c>
      <c r="X24" t="s">
        <v>1508</v>
      </c>
      <c r="Y24" t="s">
        <v>1513</v>
      </c>
    </row>
    <row r="25" spans="1:25" x14ac:dyDescent="0.35">
      <c r="A25" t="s">
        <v>69</v>
      </c>
      <c r="B25" t="s">
        <v>70</v>
      </c>
      <c r="C25" t="s">
        <v>71</v>
      </c>
      <c r="D25" t="s">
        <v>760</v>
      </c>
      <c r="E25" t="s">
        <v>1049</v>
      </c>
      <c r="F25">
        <v>84</v>
      </c>
      <c r="G25" t="s">
        <v>1050</v>
      </c>
      <c r="I25" s="2" t="s">
        <v>1033</v>
      </c>
      <c r="J25" s="2">
        <v>48</v>
      </c>
      <c r="K25" s="3" t="s">
        <v>1034</v>
      </c>
      <c r="N25" s="5" t="s">
        <v>1376</v>
      </c>
      <c r="O25" s="5" t="s">
        <v>1810</v>
      </c>
      <c r="P25" t="s">
        <v>1733</v>
      </c>
      <c r="S25" t="s">
        <v>1514</v>
      </c>
      <c r="T25" t="s">
        <v>1551</v>
      </c>
      <c r="U25" t="s">
        <v>1463</v>
      </c>
      <c r="V25" t="s">
        <v>1482</v>
      </c>
      <c r="W25" t="s">
        <v>1483</v>
      </c>
      <c r="X25" t="s">
        <v>1508</v>
      </c>
      <c r="Y25" t="s">
        <v>1514</v>
      </c>
    </row>
    <row r="26" spans="1:25" x14ac:dyDescent="0.35">
      <c r="A26" t="s">
        <v>72</v>
      </c>
      <c r="B26" t="s">
        <v>73</v>
      </c>
      <c r="C26" t="s">
        <v>74</v>
      </c>
      <c r="D26" t="s">
        <v>761</v>
      </c>
      <c r="E26" t="s">
        <v>1211</v>
      </c>
      <c r="F26">
        <v>952</v>
      </c>
      <c r="G26" t="s">
        <v>1314</v>
      </c>
      <c r="I26" s="2" t="s">
        <v>1035</v>
      </c>
      <c r="J26" s="2">
        <v>108</v>
      </c>
      <c r="K26" s="3" t="s">
        <v>1036</v>
      </c>
      <c r="N26" s="5" t="s">
        <v>1377</v>
      </c>
      <c r="O26" s="5" t="s">
        <v>1760</v>
      </c>
      <c r="P26" t="s">
        <v>1682</v>
      </c>
      <c r="S26" t="s">
        <v>1515</v>
      </c>
      <c r="T26" t="s">
        <v>1552</v>
      </c>
      <c r="U26" t="s">
        <v>1464</v>
      </c>
      <c r="V26" t="s">
        <v>1482</v>
      </c>
      <c r="W26" t="s">
        <v>1484</v>
      </c>
      <c r="X26" t="s">
        <v>1515</v>
      </c>
      <c r="Y26" t="s">
        <v>1515</v>
      </c>
    </row>
    <row r="27" spans="1:25" x14ac:dyDescent="0.35">
      <c r="A27" t="s">
        <v>75</v>
      </c>
      <c r="B27" t="s">
        <v>76</v>
      </c>
      <c r="C27" t="s">
        <v>77</v>
      </c>
      <c r="D27" t="s">
        <v>762</v>
      </c>
      <c r="E27" t="s">
        <v>1037</v>
      </c>
      <c r="F27">
        <v>60</v>
      </c>
      <c r="G27" t="s">
        <v>1038</v>
      </c>
      <c r="I27" s="2" t="s">
        <v>1037</v>
      </c>
      <c r="J27" s="2">
        <v>60</v>
      </c>
      <c r="K27" s="3" t="s">
        <v>1038</v>
      </c>
      <c r="N27" s="5" t="s">
        <v>1378</v>
      </c>
      <c r="O27" s="5" t="s">
        <v>1788</v>
      </c>
      <c r="P27" t="s">
        <v>1710</v>
      </c>
      <c r="S27" t="s">
        <v>1512</v>
      </c>
      <c r="T27" t="s">
        <v>1553</v>
      </c>
      <c r="U27" t="s">
        <v>1465</v>
      </c>
      <c r="V27" t="s">
        <v>1482</v>
      </c>
      <c r="W27" t="s">
        <v>1484</v>
      </c>
      <c r="X27" t="s">
        <v>1512</v>
      </c>
      <c r="Y27" t="s">
        <v>1512</v>
      </c>
    </row>
    <row r="28" spans="1:25" x14ac:dyDescent="0.35">
      <c r="A28" t="s">
        <v>78</v>
      </c>
      <c r="B28" t="s">
        <v>79</v>
      </c>
      <c r="C28" t="s">
        <v>80</v>
      </c>
      <c r="D28" t="s">
        <v>763</v>
      </c>
      <c r="E28" t="s">
        <v>80</v>
      </c>
      <c r="F28">
        <v>64</v>
      </c>
      <c r="G28" t="s">
        <v>1046</v>
      </c>
      <c r="I28" s="2" t="s">
        <v>1039</v>
      </c>
      <c r="J28" s="2">
        <v>96</v>
      </c>
      <c r="K28" s="3" t="s">
        <v>1040</v>
      </c>
      <c r="N28" s="5" t="s">
        <v>1379</v>
      </c>
      <c r="O28" s="5" t="s">
        <v>1799</v>
      </c>
      <c r="P28" t="s">
        <v>1721</v>
      </c>
      <c r="S28" t="s">
        <v>1485</v>
      </c>
      <c r="T28" t="s">
        <v>1467</v>
      </c>
      <c r="U28" t="s">
        <v>1466</v>
      </c>
      <c r="V28" t="s">
        <v>1482</v>
      </c>
      <c r="W28" t="s">
        <v>1485</v>
      </c>
      <c r="X28" t="s">
        <v>1485</v>
      </c>
      <c r="Y28" t="s">
        <v>1485</v>
      </c>
    </row>
    <row r="29" spans="1:25" x14ac:dyDescent="0.35">
      <c r="A29" t="s">
        <v>81</v>
      </c>
      <c r="B29" t="s">
        <v>82</v>
      </c>
      <c r="C29" t="s">
        <v>83</v>
      </c>
      <c r="D29" t="s">
        <v>764</v>
      </c>
      <c r="E29" t="s">
        <v>1041</v>
      </c>
      <c r="F29">
        <v>68</v>
      </c>
      <c r="G29" t="s">
        <v>1217</v>
      </c>
      <c r="I29" s="2" t="s">
        <v>1041</v>
      </c>
      <c r="J29" s="2">
        <v>68</v>
      </c>
      <c r="K29" s="3" t="s">
        <v>1217</v>
      </c>
      <c r="N29" s="5" t="s">
        <v>1380</v>
      </c>
      <c r="O29" s="5" t="s">
        <v>1794</v>
      </c>
      <c r="P29" t="s">
        <v>1716</v>
      </c>
      <c r="S29" t="s">
        <v>1486</v>
      </c>
      <c r="T29" t="s">
        <v>1469</v>
      </c>
      <c r="U29" t="s">
        <v>1468</v>
      </c>
      <c r="V29" t="s">
        <v>1482</v>
      </c>
      <c r="W29" t="s">
        <v>1486</v>
      </c>
      <c r="X29" t="s">
        <v>1486</v>
      </c>
      <c r="Y29" t="s">
        <v>1486</v>
      </c>
    </row>
    <row r="30" spans="1:25" x14ac:dyDescent="0.35">
      <c r="A30" t="s">
        <v>84</v>
      </c>
      <c r="B30" t="s">
        <v>85</v>
      </c>
      <c r="C30" t="s">
        <v>86</v>
      </c>
      <c r="D30" t="s">
        <v>765</v>
      </c>
      <c r="E30" t="s">
        <v>1027</v>
      </c>
      <c r="F30">
        <v>977</v>
      </c>
      <c r="G30" t="s">
        <v>1028</v>
      </c>
      <c r="I30" s="2" t="s">
        <v>1042</v>
      </c>
      <c r="J30" s="2">
        <v>986</v>
      </c>
      <c r="K30" s="3" t="s">
        <v>1043</v>
      </c>
      <c r="N30" s="5" t="s">
        <v>1381</v>
      </c>
      <c r="O30" s="5" t="s">
        <v>1792</v>
      </c>
      <c r="P30" t="s">
        <v>1714</v>
      </c>
      <c r="S30" t="s">
        <v>1491</v>
      </c>
      <c r="T30" t="s">
        <v>1491</v>
      </c>
      <c r="U30" t="s">
        <v>1491</v>
      </c>
      <c r="V30" t="s">
        <v>1491</v>
      </c>
      <c r="W30" t="s">
        <v>1491</v>
      </c>
      <c r="X30" t="s">
        <v>1491</v>
      </c>
      <c r="Y30" t="s">
        <v>1491</v>
      </c>
    </row>
    <row r="31" spans="1:25" x14ac:dyDescent="0.35">
      <c r="A31" t="s">
        <v>87</v>
      </c>
      <c r="B31" t="s">
        <v>88</v>
      </c>
      <c r="C31" t="s">
        <v>89</v>
      </c>
      <c r="D31" t="s">
        <v>766</v>
      </c>
      <c r="E31" t="s">
        <v>1047</v>
      </c>
      <c r="F31">
        <v>72</v>
      </c>
      <c r="G31" t="s">
        <v>1048</v>
      </c>
      <c r="I31" s="2" t="s">
        <v>1044</v>
      </c>
      <c r="J31" s="2">
        <v>44</v>
      </c>
      <c r="K31" s="3" t="s">
        <v>1045</v>
      </c>
      <c r="N31" s="5" t="s">
        <v>1382</v>
      </c>
      <c r="O31" s="5" t="s">
        <v>1775</v>
      </c>
      <c r="P31" t="s">
        <v>1697</v>
      </c>
    </row>
    <row r="32" spans="1:25" x14ac:dyDescent="0.35">
      <c r="A32" t="s">
        <v>90</v>
      </c>
      <c r="B32" t="s">
        <v>91</v>
      </c>
      <c r="C32" t="s">
        <v>92</v>
      </c>
      <c r="D32" t="s">
        <v>767</v>
      </c>
      <c r="E32" t="s">
        <v>1042</v>
      </c>
      <c r="F32">
        <v>986</v>
      </c>
      <c r="G32" t="s">
        <v>1043</v>
      </c>
      <c r="I32" s="2" t="s">
        <v>80</v>
      </c>
      <c r="J32" s="2">
        <v>64</v>
      </c>
      <c r="K32" s="3" t="s">
        <v>1046</v>
      </c>
      <c r="N32" s="5" t="s">
        <v>1383</v>
      </c>
      <c r="O32" s="5" t="s">
        <v>1789</v>
      </c>
      <c r="P32" t="s">
        <v>1711</v>
      </c>
    </row>
    <row r="33" spans="1:16" x14ac:dyDescent="0.35">
      <c r="A33" t="s">
        <v>96</v>
      </c>
      <c r="B33" t="s">
        <v>97</v>
      </c>
      <c r="C33" t="s">
        <v>98</v>
      </c>
      <c r="D33" t="s">
        <v>769</v>
      </c>
      <c r="E33" t="s">
        <v>1199</v>
      </c>
      <c r="F33">
        <v>840</v>
      </c>
      <c r="G33" t="s">
        <v>1200</v>
      </c>
      <c r="I33" s="2" t="s">
        <v>1047</v>
      </c>
      <c r="J33" s="2">
        <v>72</v>
      </c>
      <c r="K33" s="3" t="s">
        <v>1048</v>
      </c>
      <c r="N33" s="5" t="s">
        <v>1384</v>
      </c>
      <c r="O33" s="5" t="s">
        <v>1780</v>
      </c>
      <c r="P33" t="s">
        <v>1702</v>
      </c>
    </row>
    <row r="34" spans="1:16" x14ac:dyDescent="0.35">
      <c r="A34" t="s">
        <v>93</v>
      </c>
      <c r="B34" t="s">
        <v>94</v>
      </c>
      <c r="C34" t="s">
        <v>95</v>
      </c>
      <c r="D34" t="s">
        <v>768</v>
      </c>
      <c r="E34" t="s">
        <v>1199</v>
      </c>
      <c r="F34">
        <v>840</v>
      </c>
      <c r="G34" t="s">
        <v>1200</v>
      </c>
      <c r="I34" s="2" t="s">
        <v>1219</v>
      </c>
      <c r="J34" s="2">
        <v>974</v>
      </c>
      <c r="K34" s="3" t="s">
        <v>1220</v>
      </c>
      <c r="N34" s="5" t="s">
        <v>1385</v>
      </c>
      <c r="O34" s="5" t="s">
        <v>1786</v>
      </c>
      <c r="P34" t="s">
        <v>1708</v>
      </c>
    </row>
    <row r="35" spans="1:16" x14ac:dyDescent="0.35">
      <c r="A35" t="s">
        <v>99</v>
      </c>
      <c r="B35" t="s">
        <v>100</v>
      </c>
      <c r="C35" t="s">
        <v>101</v>
      </c>
      <c r="D35" t="s">
        <v>770</v>
      </c>
      <c r="E35" t="s">
        <v>1039</v>
      </c>
      <c r="F35">
        <v>96</v>
      </c>
      <c r="G35" t="s">
        <v>1040</v>
      </c>
      <c r="I35" s="2" t="s">
        <v>1049</v>
      </c>
      <c r="J35" s="2">
        <v>84</v>
      </c>
      <c r="K35" s="3" t="s">
        <v>1050</v>
      </c>
      <c r="N35" s="5" t="s">
        <v>1386</v>
      </c>
      <c r="O35" s="5" t="s">
        <v>1770</v>
      </c>
      <c r="P35" t="s">
        <v>1692</v>
      </c>
    </row>
    <row r="36" spans="1:16" x14ac:dyDescent="0.35">
      <c r="A36" t="s">
        <v>102</v>
      </c>
      <c r="B36" t="s">
        <v>103</v>
      </c>
      <c r="C36" t="s">
        <v>104</v>
      </c>
      <c r="D36" t="s">
        <v>771</v>
      </c>
      <c r="E36" t="s">
        <v>1032</v>
      </c>
      <c r="F36">
        <v>975</v>
      </c>
      <c r="G36" t="s">
        <v>1216</v>
      </c>
      <c r="I36" s="2" t="s">
        <v>1051</v>
      </c>
      <c r="J36" s="2">
        <v>124</v>
      </c>
      <c r="K36" s="3" t="s">
        <v>1052</v>
      </c>
      <c r="N36" s="5" t="s">
        <v>1387</v>
      </c>
      <c r="O36" s="5" t="s">
        <v>1800</v>
      </c>
      <c r="P36" t="s">
        <v>1722</v>
      </c>
    </row>
    <row r="37" spans="1:16" x14ac:dyDescent="0.35">
      <c r="A37" t="s">
        <v>105</v>
      </c>
      <c r="B37" t="s">
        <v>106</v>
      </c>
      <c r="C37" t="s">
        <v>107</v>
      </c>
      <c r="D37" t="s">
        <v>772</v>
      </c>
      <c r="E37" t="s">
        <v>1211</v>
      </c>
      <c r="F37">
        <v>952</v>
      </c>
      <c r="G37" t="s">
        <v>1314</v>
      </c>
      <c r="I37" s="2" t="s">
        <v>1053</v>
      </c>
      <c r="J37" s="2">
        <v>976</v>
      </c>
      <c r="K37" s="3" t="s">
        <v>1054</v>
      </c>
      <c r="N37" s="5" t="s">
        <v>1388</v>
      </c>
      <c r="O37" s="5" t="s">
        <v>1768</v>
      </c>
      <c r="P37" t="s">
        <v>1690</v>
      </c>
    </row>
    <row r="38" spans="1:16" x14ac:dyDescent="0.35">
      <c r="A38" t="s">
        <v>108</v>
      </c>
      <c r="B38" t="s">
        <v>109</v>
      </c>
      <c r="C38" t="s">
        <v>110</v>
      </c>
      <c r="D38" t="s">
        <v>773</v>
      </c>
      <c r="E38" t="s">
        <v>1035</v>
      </c>
      <c r="F38">
        <v>108</v>
      </c>
      <c r="G38" t="s">
        <v>1036</v>
      </c>
      <c r="I38" s="2" t="s">
        <v>1055</v>
      </c>
      <c r="J38" s="2">
        <v>756</v>
      </c>
      <c r="K38" s="3" t="s">
        <v>1056</v>
      </c>
      <c r="N38" s="5" t="s">
        <v>1389</v>
      </c>
      <c r="O38" s="5" t="s">
        <v>1759</v>
      </c>
      <c r="P38" t="s">
        <v>1681</v>
      </c>
    </row>
    <row r="39" spans="1:16" x14ac:dyDescent="0.35">
      <c r="A39" t="s">
        <v>111</v>
      </c>
      <c r="B39" t="s">
        <v>112</v>
      </c>
      <c r="C39" t="s">
        <v>113</v>
      </c>
      <c r="D39" t="s">
        <v>774</v>
      </c>
      <c r="E39" t="s">
        <v>1118</v>
      </c>
      <c r="F39">
        <v>116</v>
      </c>
      <c r="G39" t="s">
        <v>1248</v>
      </c>
      <c r="I39" s="2" t="s">
        <v>1057</v>
      </c>
      <c r="J39" s="2">
        <v>990</v>
      </c>
      <c r="K39" s="3" t="s">
        <v>1221</v>
      </c>
      <c r="N39" s="5" t="s">
        <v>1390</v>
      </c>
      <c r="O39" s="5" t="s">
        <v>1783</v>
      </c>
      <c r="P39" t="s">
        <v>1705</v>
      </c>
    </row>
    <row r="40" spans="1:16" x14ac:dyDescent="0.35">
      <c r="A40" t="s">
        <v>114</v>
      </c>
      <c r="B40" t="s">
        <v>115</v>
      </c>
      <c r="C40" t="s">
        <v>116</v>
      </c>
      <c r="D40" t="s">
        <v>775</v>
      </c>
      <c r="E40" t="s">
        <v>1208</v>
      </c>
      <c r="F40">
        <v>950</v>
      </c>
      <c r="G40" t="s">
        <v>1320</v>
      </c>
      <c r="I40" s="2" t="s">
        <v>1222</v>
      </c>
      <c r="J40" s="2">
        <v>0</v>
      </c>
      <c r="K40" s="3" t="s">
        <v>1223</v>
      </c>
      <c r="N40" s="5" t="s">
        <v>1391</v>
      </c>
      <c r="O40" s="5" t="s">
        <v>1827</v>
      </c>
      <c r="P40" t="s">
        <v>1750</v>
      </c>
    </row>
    <row r="41" spans="1:16" x14ac:dyDescent="0.35">
      <c r="A41" t="s">
        <v>117</v>
      </c>
      <c r="B41" t="s">
        <v>118</v>
      </c>
      <c r="C41" t="s">
        <v>119</v>
      </c>
      <c r="D41" t="s">
        <v>776</v>
      </c>
      <c r="E41" t="s">
        <v>1051</v>
      </c>
      <c r="F41">
        <v>124</v>
      </c>
      <c r="G41" t="s">
        <v>1052</v>
      </c>
      <c r="I41" s="2" t="s">
        <v>1058</v>
      </c>
      <c r="J41" s="2">
        <v>170</v>
      </c>
      <c r="K41" s="3" t="s">
        <v>1059</v>
      </c>
      <c r="N41" s="5" t="s">
        <v>1392</v>
      </c>
      <c r="O41" s="5" t="s">
        <v>1823</v>
      </c>
      <c r="P41" t="s">
        <v>1746</v>
      </c>
    </row>
    <row r="42" spans="1:16" x14ac:dyDescent="0.35">
      <c r="A42" t="s">
        <v>120</v>
      </c>
      <c r="B42" t="s">
        <v>121</v>
      </c>
      <c r="C42" t="s">
        <v>122</v>
      </c>
      <c r="D42" t="s">
        <v>777</v>
      </c>
      <c r="E42" t="s">
        <v>1063</v>
      </c>
      <c r="F42">
        <v>132</v>
      </c>
      <c r="G42" t="s">
        <v>1225</v>
      </c>
      <c r="I42" s="2" t="s">
        <v>1060</v>
      </c>
      <c r="J42" s="2">
        <v>188</v>
      </c>
      <c r="K42" s="3" t="s">
        <v>1061</v>
      </c>
      <c r="N42" s="5" t="s">
        <v>1393</v>
      </c>
      <c r="O42" s="5" t="s">
        <v>1765</v>
      </c>
      <c r="P42" t="s">
        <v>1687</v>
      </c>
    </row>
    <row r="43" spans="1:16" x14ac:dyDescent="0.35">
      <c r="A43" t="s">
        <v>123</v>
      </c>
      <c r="B43" t="s">
        <v>124</v>
      </c>
      <c r="C43" t="s">
        <v>125</v>
      </c>
      <c r="D43" t="s">
        <v>778</v>
      </c>
      <c r="E43" t="s">
        <v>1123</v>
      </c>
      <c r="F43">
        <v>136</v>
      </c>
      <c r="G43" t="s">
        <v>1253</v>
      </c>
      <c r="I43" s="2" t="s">
        <v>1062</v>
      </c>
      <c r="J43" s="2">
        <v>931</v>
      </c>
      <c r="K43" s="3" t="s">
        <v>1224</v>
      </c>
      <c r="N43" s="5" t="s">
        <v>1394</v>
      </c>
      <c r="O43" s="5" t="s">
        <v>1825</v>
      </c>
      <c r="P43" t="s">
        <v>1748</v>
      </c>
    </row>
    <row r="44" spans="1:16" x14ac:dyDescent="0.35">
      <c r="A44" t="s">
        <v>126</v>
      </c>
      <c r="B44" t="s">
        <v>127</v>
      </c>
      <c r="C44" t="s">
        <v>128</v>
      </c>
      <c r="D44" t="s">
        <v>779</v>
      </c>
      <c r="E44" t="s">
        <v>1208</v>
      </c>
      <c r="F44">
        <v>950</v>
      </c>
      <c r="G44" t="s">
        <v>1320</v>
      </c>
      <c r="I44" s="2" t="s">
        <v>1063</v>
      </c>
      <c r="J44" s="2">
        <v>132</v>
      </c>
      <c r="K44" s="3" t="s">
        <v>1225</v>
      </c>
      <c r="N44" s="5" t="s">
        <v>1395</v>
      </c>
      <c r="O44" s="5" t="s">
        <v>1826</v>
      </c>
      <c r="P44" t="s">
        <v>1749</v>
      </c>
    </row>
    <row r="45" spans="1:16" x14ac:dyDescent="0.35">
      <c r="A45" t="s">
        <v>129</v>
      </c>
      <c r="B45" t="s">
        <v>130</v>
      </c>
      <c r="C45" t="s">
        <v>131</v>
      </c>
      <c r="D45" t="s">
        <v>780</v>
      </c>
      <c r="E45" t="s">
        <v>1208</v>
      </c>
      <c r="F45">
        <v>950</v>
      </c>
      <c r="G45" t="s">
        <v>1320</v>
      </c>
      <c r="I45" s="2" t="s">
        <v>1064</v>
      </c>
      <c r="J45" s="2">
        <v>203</v>
      </c>
      <c r="K45" s="3" t="s">
        <v>1065</v>
      </c>
      <c r="N45" s="5" t="s">
        <v>1396</v>
      </c>
      <c r="O45" s="5" t="s">
        <v>1790</v>
      </c>
      <c r="P45" t="s">
        <v>1712</v>
      </c>
    </row>
    <row r="46" spans="1:16" x14ac:dyDescent="0.35">
      <c r="A46" t="s">
        <v>132</v>
      </c>
      <c r="B46" t="s">
        <v>133</v>
      </c>
      <c r="C46" t="s">
        <v>134</v>
      </c>
      <c r="D46" t="s">
        <v>781</v>
      </c>
      <c r="E46" t="s">
        <v>1057</v>
      </c>
      <c r="F46">
        <v>990</v>
      </c>
      <c r="G46" t="s">
        <v>1221</v>
      </c>
      <c r="I46" s="2" t="s">
        <v>1066</v>
      </c>
      <c r="J46" s="2">
        <v>262</v>
      </c>
      <c r="K46" s="3" t="s">
        <v>1067</v>
      </c>
      <c r="N46" s="5" t="s">
        <v>1397</v>
      </c>
      <c r="O46" s="5" t="s">
        <v>1824</v>
      </c>
      <c r="P46" t="s">
        <v>1747</v>
      </c>
    </row>
    <row r="47" spans="1:16" x14ac:dyDescent="0.35">
      <c r="A47" t="s">
        <v>135</v>
      </c>
      <c r="B47" t="s">
        <v>136</v>
      </c>
      <c r="C47" t="s">
        <v>137</v>
      </c>
      <c r="D47" t="s">
        <v>782</v>
      </c>
      <c r="E47" t="s">
        <v>1222</v>
      </c>
      <c r="F47">
        <v>0</v>
      </c>
      <c r="G47" t="s">
        <v>1223</v>
      </c>
      <c r="I47" s="2" t="s">
        <v>1068</v>
      </c>
      <c r="J47" s="2">
        <v>208</v>
      </c>
      <c r="K47" s="3" t="s">
        <v>1069</v>
      </c>
      <c r="N47" s="5" t="s">
        <v>1398</v>
      </c>
      <c r="O47" s="5" t="s">
        <v>1954</v>
      </c>
      <c r="P47" t="s">
        <v>1723</v>
      </c>
    </row>
    <row r="48" spans="1:16" x14ac:dyDescent="0.35">
      <c r="A48" t="s">
        <v>142</v>
      </c>
      <c r="B48" t="s">
        <v>143</v>
      </c>
      <c r="C48" t="s">
        <v>144</v>
      </c>
      <c r="D48" t="s">
        <v>785</v>
      </c>
      <c r="E48" t="s">
        <v>1021</v>
      </c>
      <c r="F48">
        <v>36</v>
      </c>
      <c r="G48" t="s">
        <v>1022</v>
      </c>
      <c r="I48" s="2" t="s">
        <v>1070</v>
      </c>
      <c r="J48" s="2">
        <v>214</v>
      </c>
      <c r="K48" s="3" t="s">
        <v>1071</v>
      </c>
      <c r="N48" s="5" t="s">
        <v>1399</v>
      </c>
      <c r="O48" s="5" t="s">
        <v>1811</v>
      </c>
      <c r="P48" t="s">
        <v>1734</v>
      </c>
    </row>
    <row r="49" spans="1:16" x14ac:dyDescent="0.35">
      <c r="A49" t="s">
        <v>145</v>
      </c>
      <c r="B49" t="s">
        <v>146</v>
      </c>
      <c r="C49" t="s">
        <v>147</v>
      </c>
      <c r="D49" t="s">
        <v>786</v>
      </c>
      <c r="E49" t="s">
        <v>1021</v>
      </c>
      <c r="F49">
        <v>36</v>
      </c>
      <c r="G49" t="s">
        <v>1022</v>
      </c>
      <c r="I49" s="2" t="s">
        <v>1072</v>
      </c>
      <c r="J49" s="2">
        <v>12</v>
      </c>
      <c r="K49" s="3" t="s">
        <v>1073</v>
      </c>
      <c r="N49" s="5" t="s">
        <v>1400</v>
      </c>
      <c r="O49" s="5" t="s">
        <v>1801</v>
      </c>
      <c r="P49" t="s">
        <v>1724</v>
      </c>
    </row>
    <row r="50" spans="1:16" x14ac:dyDescent="0.35">
      <c r="A50" t="s">
        <v>148</v>
      </c>
      <c r="B50" t="s">
        <v>149</v>
      </c>
      <c r="C50" t="s">
        <v>150</v>
      </c>
      <c r="D50" t="s">
        <v>787</v>
      </c>
      <c r="E50" t="s">
        <v>1058</v>
      </c>
      <c r="F50">
        <v>170</v>
      </c>
      <c r="G50" t="s">
        <v>1059</v>
      </c>
      <c r="I50" s="2" t="s">
        <v>1074</v>
      </c>
      <c r="J50" s="2">
        <v>818</v>
      </c>
      <c r="K50" s="3" t="s">
        <v>1075</v>
      </c>
      <c r="N50" s="5" t="s">
        <v>1401</v>
      </c>
      <c r="O50" s="5" t="s">
        <v>1778</v>
      </c>
      <c r="P50" t="s">
        <v>1700</v>
      </c>
    </row>
    <row r="51" spans="1:16" x14ac:dyDescent="0.35">
      <c r="A51" t="s">
        <v>151</v>
      </c>
      <c r="B51" t="s">
        <v>152</v>
      </c>
      <c r="C51" t="s">
        <v>153</v>
      </c>
      <c r="D51" t="s">
        <v>788</v>
      </c>
      <c r="E51" t="s">
        <v>1119</v>
      </c>
      <c r="F51">
        <v>174</v>
      </c>
      <c r="G51" t="s">
        <v>1249</v>
      </c>
      <c r="I51" s="2" t="s">
        <v>1076</v>
      </c>
      <c r="J51" s="2">
        <v>232</v>
      </c>
      <c r="K51" s="3" t="s">
        <v>1077</v>
      </c>
      <c r="N51" s="5" t="s">
        <v>1402</v>
      </c>
      <c r="O51" s="5" t="s">
        <v>1819</v>
      </c>
      <c r="P51" t="s">
        <v>1742</v>
      </c>
    </row>
    <row r="52" spans="1:16" x14ac:dyDescent="0.35">
      <c r="A52" t="s">
        <v>158</v>
      </c>
      <c r="B52" t="s">
        <v>159</v>
      </c>
      <c r="C52" t="s">
        <v>160</v>
      </c>
      <c r="D52" t="s">
        <v>791</v>
      </c>
      <c r="E52" t="s">
        <v>1060</v>
      </c>
      <c r="F52">
        <v>188</v>
      </c>
      <c r="G52" t="s">
        <v>1061</v>
      </c>
      <c r="I52" s="2" t="s">
        <v>1078</v>
      </c>
      <c r="J52" s="2">
        <v>230</v>
      </c>
      <c r="K52" s="3" t="s">
        <v>1079</v>
      </c>
      <c r="N52" s="5" t="s">
        <v>1403</v>
      </c>
      <c r="O52" s="5" t="s">
        <v>1761</v>
      </c>
      <c r="P52" t="s">
        <v>1683</v>
      </c>
    </row>
    <row r="53" spans="1:16" x14ac:dyDescent="0.35">
      <c r="A53" t="s">
        <v>724</v>
      </c>
      <c r="B53" t="s">
        <v>161</v>
      </c>
      <c r="C53" t="s">
        <v>162</v>
      </c>
      <c r="D53" t="s">
        <v>792</v>
      </c>
      <c r="E53" t="s">
        <v>1211</v>
      </c>
      <c r="F53">
        <v>952</v>
      </c>
      <c r="G53" t="s">
        <v>1314</v>
      </c>
      <c r="I53" s="2" t="s">
        <v>1080</v>
      </c>
      <c r="J53" s="2">
        <v>978</v>
      </c>
      <c r="K53" s="3" t="s">
        <v>1081</v>
      </c>
      <c r="N53" s="5" t="s">
        <v>1404</v>
      </c>
      <c r="O53" s="5" t="s">
        <v>1803</v>
      </c>
      <c r="P53" t="s">
        <v>1726</v>
      </c>
    </row>
    <row r="54" spans="1:16" x14ac:dyDescent="0.35">
      <c r="A54" t="s">
        <v>163</v>
      </c>
      <c r="B54" t="s">
        <v>164</v>
      </c>
      <c r="C54" t="s">
        <v>165</v>
      </c>
      <c r="D54" t="s">
        <v>793</v>
      </c>
      <c r="E54" t="s">
        <v>1102</v>
      </c>
      <c r="F54">
        <v>191</v>
      </c>
      <c r="G54" t="s">
        <v>1232</v>
      </c>
      <c r="I54" s="2" t="s">
        <v>1082</v>
      </c>
      <c r="J54" s="2">
        <v>242</v>
      </c>
      <c r="K54" s="3" t="s">
        <v>1226</v>
      </c>
      <c r="N54" s="5" t="s">
        <v>1405</v>
      </c>
      <c r="O54" s="5" t="s">
        <v>1766</v>
      </c>
      <c r="P54" t="s">
        <v>1688</v>
      </c>
    </row>
    <row r="55" spans="1:16" x14ac:dyDescent="0.35">
      <c r="A55" t="s">
        <v>166</v>
      </c>
      <c r="B55" t="s">
        <v>167</v>
      </c>
      <c r="C55" t="s">
        <v>168</v>
      </c>
      <c r="D55" t="s">
        <v>794</v>
      </c>
      <c r="E55" t="s">
        <v>1062</v>
      </c>
      <c r="F55">
        <v>931</v>
      </c>
      <c r="G55" t="s">
        <v>1224</v>
      </c>
      <c r="I55" s="2" t="s">
        <v>1083</v>
      </c>
      <c r="J55" s="2">
        <v>238</v>
      </c>
      <c r="K55" s="3" t="s">
        <v>1084</v>
      </c>
      <c r="N55" s="5" t="s">
        <v>1406</v>
      </c>
      <c r="O55" s="5" t="s">
        <v>1784</v>
      </c>
      <c r="P55" t="s">
        <v>1706</v>
      </c>
    </row>
    <row r="56" spans="1:16" x14ac:dyDescent="0.35">
      <c r="A56" t="s">
        <v>169</v>
      </c>
      <c r="B56" t="s">
        <v>170</v>
      </c>
      <c r="C56" t="s">
        <v>171</v>
      </c>
      <c r="D56" t="s">
        <v>795</v>
      </c>
      <c r="E56" t="s">
        <v>1080</v>
      </c>
      <c r="F56">
        <v>978</v>
      </c>
      <c r="G56" t="s">
        <v>1081</v>
      </c>
      <c r="I56" s="2" t="s">
        <v>1085</v>
      </c>
      <c r="J56" s="2">
        <v>826</v>
      </c>
      <c r="K56" s="3" t="s">
        <v>1086</v>
      </c>
      <c r="N56" s="5" t="s">
        <v>1407</v>
      </c>
      <c r="O56" s="5" t="s">
        <v>1804</v>
      </c>
      <c r="P56" t="s">
        <v>1727</v>
      </c>
    </row>
    <row r="57" spans="1:16" x14ac:dyDescent="0.35">
      <c r="A57" t="s">
        <v>172</v>
      </c>
      <c r="B57" t="s">
        <v>173</v>
      </c>
      <c r="C57" t="s">
        <v>174</v>
      </c>
      <c r="D57" t="s">
        <v>796</v>
      </c>
      <c r="E57" t="s">
        <v>1064</v>
      </c>
      <c r="F57">
        <v>203</v>
      </c>
      <c r="G57" t="s">
        <v>1065</v>
      </c>
      <c r="I57" s="2" t="s">
        <v>1087</v>
      </c>
      <c r="J57" s="2">
        <v>981</v>
      </c>
      <c r="K57" s="3" t="s">
        <v>1088</v>
      </c>
      <c r="N57" s="5" t="s">
        <v>1408</v>
      </c>
      <c r="O57" s="5" t="s">
        <v>1769</v>
      </c>
      <c r="P57" t="s">
        <v>1691</v>
      </c>
    </row>
    <row r="58" spans="1:16" x14ac:dyDescent="0.35">
      <c r="A58" t="s">
        <v>721</v>
      </c>
      <c r="B58" t="s">
        <v>156</v>
      </c>
      <c r="C58" t="s">
        <v>157</v>
      </c>
      <c r="D58" t="s">
        <v>790</v>
      </c>
      <c r="E58" t="s">
        <v>1053</v>
      </c>
      <c r="F58">
        <v>976</v>
      </c>
      <c r="G58" t="s">
        <v>1054</v>
      </c>
      <c r="I58" s="2" t="s">
        <v>1227</v>
      </c>
      <c r="J58" s="2">
        <v>0</v>
      </c>
      <c r="K58" s="3" t="s">
        <v>1228</v>
      </c>
      <c r="N58" s="5" t="s">
        <v>1409</v>
      </c>
      <c r="O58" s="5" t="s">
        <v>1767</v>
      </c>
      <c r="P58" t="s">
        <v>1689</v>
      </c>
    </row>
    <row r="59" spans="1:16" x14ac:dyDescent="0.35">
      <c r="A59" t="s">
        <v>175</v>
      </c>
      <c r="B59" t="s">
        <v>176</v>
      </c>
      <c r="C59" t="s">
        <v>177</v>
      </c>
      <c r="D59" t="s">
        <v>797</v>
      </c>
      <c r="E59" t="s">
        <v>1068</v>
      </c>
      <c r="F59">
        <v>208</v>
      </c>
      <c r="G59" t="s">
        <v>1069</v>
      </c>
      <c r="I59" s="2" t="s">
        <v>1089</v>
      </c>
      <c r="J59" s="2">
        <v>936</v>
      </c>
      <c r="K59" s="3" t="s">
        <v>1090</v>
      </c>
      <c r="N59" s="5" t="s">
        <v>1410</v>
      </c>
      <c r="O59" s="5" t="s">
        <v>1822</v>
      </c>
      <c r="P59" t="s">
        <v>1745</v>
      </c>
    </row>
    <row r="60" spans="1:16" x14ac:dyDescent="0.35">
      <c r="A60" t="s">
        <v>178</v>
      </c>
      <c r="B60" t="s">
        <v>179</v>
      </c>
      <c r="C60" t="s">
        <v>180</v>
      </c>
      <c r="D60" t="s">
        <v>798</v>
      </c>
      <c r="E60" t="s">
        <v>1066</v>
      </c>
      <c r="F60">
        <v>262</v>
      </c>
      <c r="G60" t="s">
        <v>1067</v>
      </c>
      <c r="I60" s="2" t="s">
        <v>1091</v>
      </c>
      <c r="J60" s="2">
        <v>292</v>
      </c>
      <c r="K60" s="3" t="s">
        <v>1092</v>
      </c>
      <c r="N60" s="5" t="s">
        <v>1411</v>
      </c>
      <c r="O60" s="5" t="s">
        <v>1812</v>
      </c>
      <c r="P60" t="s">
        <v>1735</v>
      </c>
    </row>
    <row r="61" spans="1:16" x14ac:dyDescent="0.35">
      <c r="A61" t="s">
        <v>181</v>
      </c>
      <c r="B61" t="s">
        <v>182</v>
      </c>
      <c r="C61" t="s">
        <v>183</v>
      </c>
      <c r="D61" t="s">
        <v>799</v>
      </c>
      <c r="E61" t="s">
        <v>1209</v>
      </c>
      <c r="F61">
        <v>951</v>
      </c>
      <c r="G61" t="s">
        <v>1210</v>
      </c>
      <c r="I61" s="2" t="s">
        <v>1093</v>
      </c>
      <c r="J61" s="2">
        <v>270</v>
      </c>
      <c r="K61" s="3" t="s">
        <v>1094</v>
      </c>
      <c r="N61" s="5" t="s">
        <v>1412</v>
      </c>
      <c r="O61" s="5" t="s">
        <v>1809</v>
      </c>
      <c r="P61" t="s">
        <v>1732</v>
      </c>
    </row>
    <row r="62" spans="1:16" x14ac:dyDescent="0.35">
      <c r="A62" t="s">
        <v>184</v>
      </c>
      <c r="B62" t="s">
        <v>185</v>
      </c>
      <c r="C62" t="s">
        <v>186</v>
      </c>
      <c r="D62" t="s">
        <v>800</v>
      </c>
      <c r="E62" t="s">
        <v>1070</v>
      </c>
      <c r="F62">
        <v>214</v>
      </c>
      <c r="G62" t="s">
        <v>1071</v>
      </c>
      <c r="I62" s="2" t="s">
        <v>1095</v>
      </c>
      <c r="J62" s="2">
        <v>324</v>
      </c>
      <c r="K62" s="3" t="s">
        <v>1096</v>
      </c>
      <c r="N62" s="5" t="s">
        <v>1413</v>
      </c>
      <c r="O62" s="5" t="s">
        <v>1771</v>
      </c>
      <c r="P62" t="s">
        <v>1693</v>
      </c>
    </row>
    <row r="63" spans="1:16" x14ac:dyDescent="0.35">
      <c r="A63" t="s">
        <v>187</v>
      </c>
      <c r="B63" t="s">
        <v>188</v>
      </c>
      <c r="C63" t="s">
        <v>189</v>
      </c>
      <c r="D63" t="s">
        <v>801</v>
      </c>
      <c r="E63" t="s">
        <v>1199</v>
      </c>
      <c r="F63">
        <v>840</v>
      </c>
      <c r="G63" t="s">
        <v>1200</v>
      </c>
      <c r="I63" s="2" t="s">
        <v>1097</v>
      </c>
      <c r="J63" s="2">
        <v>320</v>
      </c>
      <c r="K63" s="3" t="s">
        <v>1098</v>
      </c>
      <c r="N63" s="5" t="s">
        <v>1414</v>
      </c>
      <c r="O63" s="5" t="s">
        <v>1808</v>
      </c>
      <c r="P63" t="s">
        <v>1731</v>
      </c>
    </row>
    <row r="64" spans="1:16" x14ac:dyDescent="0.35">
      <c r="A64" t="s">
        <v>190</v>
      </c>
      <c r="B64" t="s">
        <v>191</v>
      </c>
      <c r="C64" t="s">
        <v>192</v>
      </c>
      <c r="D64" t="s">
        <v>802</v>
      </c>
      <c r="E64" t="s">
        <v>1074</v>
      </c>
      <c r="F64">
        <v>818</v>
      </c>
      <c r="G64" t="s">
        <v>1075</v>
      </c>
      <c r="I64" s="2" t="s">
        <v>1099</v>
      </c>
      <c r="J64" s="2">
        <v>328</v>
      </c>
      <c r="K64" s="3" t="s">
        <v>1229</v>
      </c>
      <c r="N64" s="5" t="s">
        <v>1415</v>
      </c>
      <c r="O64" s="5" t="s">
        <v>1795</v>
      </c>
      <c r="P64" t="s">
        <v>1717</v>
      </c>
    </row>
    <row r="65" spans="1:16" x14ac:dyDescent="0.35">
      <c r="A65" t="s">
        <v>193</v>
      </c>
      <c r="B65" t="s">
        <v>194</v>
      </c>
      <c r="C65" t="s">
        <v>195</v>
      </c>
      <c r="D65" t="s">
        <v>803</v>
      </c>
      <c r="E65" t="s">
        <v>1199</v>
      </c>
      <c r="F65">
        <v>840</v>
      </c>
      <c r="G65" t="s">
        <v>1200</v>
      </c>
      <c r="I65" s="2" t="s">
        <v>1100</v>
      </c>
      <c r="J65" s="2">
        <v>344</v>
      </c>
      <c r="K65" s="3" t="s">
        <v>1230</v>
      </c>
      <c r="N65" s="5" t="s">
        <v>1416</v>
      </c>
      <c r="O65" s="5" t="s">
        <v>1807</v>
      </c>
      <c r="P65" t="s">
        <v>1730</v>
      </c>
    </row>
    <row r="66" spans="1:16" x14ac:dyDescent="0.35">
      <c r="A66" t="s">
        <v>196</v>
      </c>
      <c r="B66" t="s">
        <v>197</v>
      </c>
      <c r="C66" t="s">
        <v>198</v>
      </c>
      <c r="D66" t="s">
        <v>804</v>
      </c>
      <c r="E66" t="s">
        <v>1208</v>
      </c>
      <c r="F66">
        <v>950</v>
      </c>
      <c r="G66" t="s">
        <v>1320</v>
      </c>
      <c r="I66" s="2" t="s">
        <v>1101</v>
      </c>
      <c r="J66" s="2">
        <v>340</v>
      </c>
      <c r="K66" s="3" t="s">
        <v>1231</v>
      </c>
      <c r="N66" s="5" t="s">
        <v>1417</v>
      </c>
      <c r="O66" s="5" t="s">
        <v>1806</v>
      </c>
      <c r="P66" t="s">
        <v>1729</v>
      </c>
    </row>
    <row r="67" spans="1:16" x14ac:dyDescent="0.35">
      <c r="A67" t="s">
        <v>199</v>
      </c>
      <c r="B67" t="s">
        <v>200</v>
      </c>
      <c r="C67" t="s">
        <v>201</v>
      </c>
      <c r="D67" t="s">
        <v>805</v>
      </c>
      <c r="E67" t="s">
        <v>1076</v>
      </c>
      <c r="F67">
        <v>232</v>
      </c>
      <c r="G67" t="s">
        <v>1077</v>
      </c>
      <c r="I67" s="2" t="s">
        <v>1102</v>
      </c>
      <c r="J67" s="2">
        <v>191</v>
      </c>
      <c r="K67" s="3" t="s">
        <v>1232</v>
      </c>
      <c r="N67" s="5" t="s">
        <v>1418</v>
      </c>
      <c r="O67" s="5" t="s">
        <v>1762</v>
      </c>
      <c r="P67" t="s">
        <v>1684</v>
      </c>
    </row>
    <row r="68" spans="1:16" x14ac:dyDescent="0.35">
      <c r="A68" t="s">
        <v>202</v>
      </c>
      <c r="B68" t="s">
        <v>203</v>
      </c>
      <c r="C68" t="s">
        <v>204</v>
      </c>
      <c r="D68" t="s">
        <v>806</v>
      </c>
      <c r="E68" t="s">
        <v>1080</v>
      </c>
      <c r="F68">
        <v>978</v>
      </c>
      <c r="G68" t="s">
        <v>1081</v>
      </c>
      <c r="I68" s="2" t="s">
        <v>1103</v>
      </c>
      <c r="J68" s="2">
        <v>332</v>
      </c>
      <c r="K68" s="3" t="s">
        <v>1233</v>
      </c>
      <c r="N68" s="5" t="s">
        <v>1419</v>
      </c>
      <c r="O68" s="5" t="s">
        <v>1763</v>
      </c>
      <c r="P68" t="s">
        <v>1685</v>
      </c>
    </row>
    <row r="69" spans="1:16" x14ac:dyDescent="0.35">
      <c r="A69" t="s">
        <v>734</v>
      </c>
      <c r="B69" t="s">
        <v>619</v>
      </c>
      <c r="C69" t="s">
        <v>620</v>
      </c>
      <c r="D69" t="s">
        <v>948</v>
      </c>
      <c r="E69" t="s">
        <v>1182</v>
      </c>
      <c r="F69">
        <v>748</v>
      </c>
      <c r="G69" t="s">
        <v>1300</v>
      </c>
      <c r="I69" s="2" t="s">
        <v>1104</v>
      </c>
      <c r="J69" s="2">
        <v>348</v>
      </c>
      <c r="K69" s="3" t="s">
        <v>1234</v>
      </c>
      <c r="N69" s="5" t="s">
        <v>1420</v>
      </c>
      <c r="O69" s="5" t="s">
        <v>1774</v>
      </c>
      <c r="P69" t="s">
        <v>1696</v>
      </c>
    </row>
    <row r="70" spans="1:16" x14ac:dyDescent="0.35">
      <c r="A70" t="s">
        <v>205</v>
      </c>
      <c r="B70" t="s">
        <v>206</v>
      </c>
      <c r="C70" t="s">
        <v>207</v>
      </c>
      <c r="D70" t="s">
        <v>807</v>
      </c>
      <c r="E70" t="s">
        <v>1078</v>
      </c>
      <c r="F70">
        <v>230</v>
      </c>
      <c r="G70" t="s">
        <v>1079</v>
      </c>
      <c r="I70" s="2" t="s">
        <v>1105</v>
      </c>
      <c r="J70" s="2">
        <v>360</v>
      </c>
      <c r="K70" s="3" t="s">
        <v>1235</v>
      </c>
      <c r="N70" s="5" t="s">
        <v>1421</v>
      </c>
      <c r="O70" s="5" t="s">
        <v>1772</v>
      </c>
      <c r="P70" t="s">
        <v>1694</v>
      </c>
    </row>
    <row r="71" spans="1:16" x14ac:dyDescent="0.35">
      <c r="A71" t="s">
        <v>725</v>
      </c>
      <c r="B71" t="s">
        <v>208</v>
      </c>
      <c r="C71" t="s">
        <v>209</v>
      </c>
      <c r="D71" t="s">
        <v>808</v>
      </c>
      <c r="E71" t="s">
        <v>1083</v>
      </c>
      <c r="F71">
        <v>238</v>
      </c>
      <c r="G71" t="s">
        <v>1084</v>
      </c>
      <c r="I71" s="2" t="s">
        <v>1106</v>
      </c>
      <c r="J71" s="2">
        <v>376</v>
      </c>
      <c r="K71" s="3" t="s">
        <v>1236</v>
      </c>
      <c r="N71" s="5" t="s">
        <v>1422</v>
      </c>
      <c r="O71" s="5" t="s">
        <v>1818</v>
      </c>
      <c r="P71" t="s">
        <v>1741</v>
      </c>
    </row>
    <row r="72" spans="1:16" x14ac:dyDescent="0.35">
      <c r="A72" t="s">
        <v>210</v>
      </c>
      <c r="B72" t="s">
        <v>211</v>
      </c>
      <c r="C72" t="s">
        <v>212</v>
      </c>
      <c r="D72" t="s">
        <v>809</v>
      </c>
      <c r="E72" t="s">
        <v>1068</v>
      </c>
      <c r="F72">
        <v>208</v>
      </c>
      <c r="G72" t="s">
        <v>1069</v>
      </c>
      <c r="I72" s="2" t="s">
        <v>1237</v>
      </c>
      <c r="J72" s="2">
        <v>0</v>
      </c>
      <c r="K72" s="3" t="s">
        <v>1238</v>
      </c>
      <c r="N72" s="5" t="s">
        <v>1423</v>
      </c>
      <c r="O72" s="5" t="s">
        <v>1776</v>
      </c>
      <c r="P72" t="s">
        <v>1698</v>
      </c>
    </row>
    <row r="73" spans="1:16" x14ac:dyDescent="0.35">
      <c r="A73" t="s">
        <v>213</v>
      </c>
      <c r="B73" t="s">
        <v>214</v>
      </c>
      <c r="C73" t="s">
        <v>215</v>
      </c>
      <c r="D73" t="s">
        <v>810</v>
      </c>
      <c r="E73" t="s">
        <v>1082</v>
      </c>
      <c r="F73">
        <v>242</v>
      </c>
      <c r="G73" t="s">
        <v>1226</v>
      </c>
      <c r="I73" s="2" t="s">
        <v>1107</v>
      </c>
      <c r="J73" s="2">
        <v>356</v>
      </c>
      <c r="K73" s="3" t="s">
        <v>1239</v>
      </c>
      <c r="N73" s="5">
        <v>7103</v>
      </c>
      <c r="O73" s="5" t="s">
        <v>1955</v>
      </c>
      <c r="P73" s="5" t="s">
        <v>1956</v>
      </c>
    </row>
    <row r="74" spans="1:16" x14ac:dyDescent="0.35">
      <c r="A74" t="s">
        <v>216</v>
      </c>
      <c r="B74" t="s">
        <v>217</v>
      </c>
      <c r="C74" t="s">
        <v>218</v>
      </c>
      <c r="D74" t="s">
        <v>811</v>
      </c>
      <c r="E74" t="s">
        <v>1080</v>
      </c>
      <c r="F74">
        <v>978</v>
      </c>
      <c r="G74" t="s">
        <v>1081</v>
      </c>
      <c r="I74" s="2" t="s">
        <v>1108</v>
      </c>
      <c r="J74" s="2">
        <v>368</v>
      </c>
      <c r="K74" s="3" t="s">
        <v>1109</v>
      </c>
      <c r="N74" s="230">
        <v>7202</v>
      </c>
      <c r="O74" t="s">
        <v>1957</v>
      </c>
      <c r="P74" t="s">
        <v>1958</v>
      </c>
    </row>
    <row r="75" spans="1:16" x14ac:dyDescent="0.35">
      <c r="A75" t="s">
        <v>219</v>
      </c>
      <c r="B75" t="s">
        <v>220</v>
      </c>
      <c r="C75" t="s">
        <v>221</v>
      </c>
      <c r="D75" t="s">
        <v>812</v>
      </c>
      <c r="E75" t="s">
        <v>1080</v>
      </c>
      <c r="F75">
        <v>978</v>
      </c>
      <c r="G75" t="s">
        <v>1081</v>
      </c>
      <c r="I75" s="2" t="s">
        <v>1110</v>
      </c>
      <c r="J75" s="2">
        <v>364</v>
      </c>
      <c r="K75" s="3" t="s">
        <v>1240</v>
      </c>
    </row>
    <row r="76" spans="1:16" x14ac:dyDescent="0.35">
      <c r="A76" t="s">
        <v>222</v>
      </c>
      <c r="B76" t="s">
        <v>223</v>
      </c>
      <c r="C76" t="s">
        <v>224</v>
      </c>
      <c r="D76" t="s">
        <v>813</v>
      </c>
      <c r="E76" t="s">
        <v>1080</v>
      </c>
      <c r="F76">
        <v>978</v>
      </c>
      <c r="G76" t="s">
        <v>1081</v>
      </c>
      <c r="I76" s="2" t="s">
        <v>1111</v>
      </c>
      <c r="J76" s="2">
        <v>352</v>
      </c>
      <c r="K76" s="3" t="s">
        <v>1112</v>
      </c>
    </row>
    <row r="77" spans="1:16" x14ac:dyDescent="0.35">
      <c r="A77" t="s">
        <v>225</v>
      </c>
      <c r="B77" t="s">
        <v>226</v>
      </c>
      <c r="C77" t="s">
        <v>227</v>
      </c>
      <c r="D77" t="s">
        <v>814</v>
      </c>
      <c r="E77" t="s">
        <v>1080</v>
      </c>
      <c r="F77">
        <v>978</v>
      </c>
      <c r="G77" t="s">
        <v>1081</v>
      </c>
      <c r="I77" s="2" t="s">
        <v>1241</v>
      </c>
      <c r="J77" s="2">
        <v>0</v>
      </c>
      <c r="K77" s="3" t="s">
        <v>1242</v>
      </c>
    </row>
    <row r="78" spans="1:16" x14ac:dyDescent="0.35">
      <c r="A78" t="s">
        <v>228</v>
      </c>
      <c r="B78" t="s">
        <v>229</v>
      </c>
      <c r="C78" t="s">
        <v>230</v>
      </c>
      <c r="D78" t="s">
        <v>815</v>
      </c>
      <c r="E78" t="s">
        <v>1080</v>
      </c>
      <c r="F78">
        <v>978</v>
      </c>
      <c r="G78" t="s">
        <v>1081</v>
      </c>
      <c r="I78" s="2" t="s">
        <v>1113</v>
      </c>
      <c r="J78" s="2">
        <v>388</v>
      </c>
      <c r="K78" s="3" t="s">
        <v>1243</v>
      </c>
    </row>
    <row r="79" spans="1:16" x14ac:dyDescent="0.35">
      <c r="A79" t="s">
        <v>231</v>
      </c>
      <c r="B79" t="s">
        <v>232</v>
      </c>
      <c r="C79" t="s">
        <v>233</v>
      </c>
      <c r="D79" t="s">
        <v>816</v>
      </c>
      <c r="E79" t="s">
        <v>1208</v>
      </c>
      <c r="F79">
        <v>950</v>
      </c>
      <c r="G79" t="s">
        <v>1320</v>
      </c>
      <c r="I79" s="2" t="s">
        <v>1114</v>
      </c>
      <c r="J79" s="2">
        <v>400</v>
      </c>
      <c r="K79" s="3" t="s">
        <v>1244</v>
      </c>
    </row>
    <row r="80" spans="1:16" x14ac:dyDescent="0.35">
      <c r="A80" t="s">
        <v>234</v>
      </c>
      <c r="B80" t="s">
        <v>235</v>
      </c>
      <c r="C80" t="s">
        <v>236</v>
      </c>
      <c r="D80" t="s">
        <v>817</v>
      </c>
      <c r="E80" t="s">
        <v>1093</v>
      </c>
      <c r="F80">
        <v>270</v>
      </c>
      <c r="G80" t="s">
        <v>1094</v>
      </c>
      <c r="I80" s="2" t="s">
        <v>1115</v>
      </c>
      <c r="J80" s="2">
        <v>392</v>
      </c>
      <c r="K80" s="3" t="s">
        <v>1245</v>
      </c>
    </row>
    <row r="81" spans="1:11" x14ac:dyDescent="0.35">
      <c r="A81" t="s">
        <v>237</v>
      </c>
      <c r="B81" t="s">
        <v>238</v>
      </c>
      <c r="C81" t="s">
        <v>239</v>
      </c>
      <c r="D81" t="s">
        <v>818</v>
      </c>
      <c r="E81" t="s">
        <v>1087</v>
      </c>
      <c r="F81">
        <v>981</v>
      </c>
      <c r="G81" t="s">
        <v>1088</v>
      </c>
      <c r="I81" s="2" t="s">
        <v>1116</v>
      </c>
      <c r="J81" s="2">
        <v>404</v>
      </c>
      <c r="K81" s="3" t="s">
        <v>1246</v>
      </c>
    </row>
    <row r="82" spans="1:11" x14ac:dyDescent="0.35">
      <c r="A82" t="s">
        <v>240</v>
      </c>
      <c r="B82" t="s">
        <v>241</v>
      </c>
      <c r="C82" t="s">
        <v>242</v>
      </c>
      <c r="D82" t="s">
        <v>819</v>
      </c>
      <c r="E82" t="s">
        <v>1080</v>
      </c>
      <c r="F82">
        <v>978</v>
      </c>
      <c r="G82" t="s">
        <v>1081</v>
      </c>
      <c r="I82" s="2" t="s">
        <v>1117</v>
      </c>
      <c r="J82" s="2">
        <v>417</v>
      </c>
      <c r="K82" s="3" t="s">
        <v>1247</v>
      </c>
    </row>
    <row r="83" spans="1:11" x14ac:dyDescent="0.35">
      <c r="A83" t="s">
        <v>243</v>
      </c>
      <c r="B83" t="s">
        <v>244</v>
      </c>
      <c r="C83" t="s">
        <v>245</v>
      </c>
      <c r="D83" t="s">
        <v>820</v>
      </c>
      <c r="E83" t="s">
        <v>1089</v>
      </c>
      <c r="F83">
        <v>936</v>
      </c>
      <c r="G83" t="s">
        <v>1090</v>
      </c>
      <c r="I83" s="2" t="s">
        <v>1118</v>
      </c>
      <c r="J83" s="2">
        <v>116</v>
      </c>
      <c r="K83" s="3" t="s">
        <v>1248</v>
      </c>
    </row>
    <row r="84" spans="1:11" x14ac:dyDescent="0.35">
      <c r="A84" t="s">
        <v>246</v>
      </c>
      <c r="B84" t="s">
        <v>247</v>
      </c>
      <c r="C84" t="s">
        <v>248</v>
      </c>
      <c r="D84" t="s">
        <v>821</v>
      </c>
      <c r="E84" t="s">
        <v>1091</v>
      </c>
      <c r="F84">
        <v>292</v>
      </c>
      <c r="G84" t="s">
        <v>1092</v>
      </c>
      <c r="I84" s="2" t="s">
        <v>1119</v>
      </c>
      <c r="J84" s="2">
        <v>174</v>
      </c>
      <c r="K84" s="3" t="s">
        <v>1249</v>
      </c>
    </row>
    <row r="85" spans="1:11" x14ac:dyDescent="0.35">
      <c r="A85" t="s">
        <v>249</v>
      </c>
      <c r="B85" t="s">
        <v>250</v>
      </c>
      <c r="C85" t="s">
        <v>251</v>
      </c>
      <c r="D85" t="s">
        <v>822</v>
      </c>
      <c r="E85" t="s">
        <v>1080</v>
      </c>
      <c r="F85">
        <v>978</v>
      </c>
      <c r="G85" t="s">
        <v>1081</v>
      </c>
      <c r="I85" s="2" t="s">
        <v>1120</v>
      </c>
      <c r="J85" s="2">
        <v>408</v>
      </c>
      <c r="K85" s="3" t="s">
        <v>1250</v>
      </c>
    </row>
    <row r="86" spans="1:11" x14ac:dyDescent="0.35">
      <c r="A86" t="s">
        <v>252</v>
      </c>
      <c r="B86" t="s">
        <v>253</v>
      </c>
      <c r="C86" t="s">
        <v>254</v>
      </c>
      <c r="D86" t="s">
        <v>823</v>
      </c>
      <c r="E86" t="s">
        <v>1068</v>
      </c>
      <c r="F86">
        <v>208</v>
      </c>
      <c r="G86" t="s">
        <v>1069</v>
      </c>
      <c r="I86" s="2" t="s">
        <v>1121</v>
      </c>
      <c r="J86" s="2">
        <v>410</v>
      </c>
      <c r="K86" s="3" t="s">
        <v>1251</v>
      </c>
    </row>
    <row r="87" spans="1:11" x14ac:dyDescent="0.35">
      <c r="A87" t="s">
        <v>255</v>
      </c>
      <c r="B87" t="s">
        <v>256</v>
      </c>
      <c r="C87" t="s">
        <v>257</v>
      </c>
      <c r="D87" t="s">
        <v>824</v>
      </c>
      <c r="E87" t="s">
        <v>1209</v>
      </c>
      <c r="F87">
        <v>951</v>
      </c>
      <c r="G87" t="s">
        <v>1210</v>
      </c>
      <c r="I87" s="2" t="s">
        <v>1122</v>
      </c>
      <c r="J87" s="2">
        <v>414</v>
      </c>
      <c r="K87" s="3" t="s">
        <v>1252</v>
      </c>
    </row>
    <row r="88" spans="1:11" x14ac:dyDescent="0.35">
      <c r="A88" t="s">
        <v>258</v>
      </c>
      <c r="B88" t="s">
        <v>259</v>
      </c>
      <c r="C88" t="s">
        <v>260</v>
      </c>
      <c r="D88" t="s">
        <v>825</v>
      </c>
      <c r="E88" t="s">
        <v>1080</v>
      </c>
      <c r="F88">
        <v>978</v>
      </c>
      <c r="G88" t="s">
        <v>1081</v>
      </c>
      <c r="I88" s="2" t="s">
        <v>1123</v>
      </c>
      <c r="J88" s="2">
        <v>136</v>
      </c>
      <c r="K88" s="3" t="s">
        <v>1253</v>
      </c>
    </row>
    <row r="89" spans="1:11" x14ac:dyDescent="0.35">
      <c r="A89" t="s">
        <v>261</v>
      </c>
      <c r="B89" t="s">
        <v>262</v>
      </c>
      <c r="C89" t="s">
        <v>263</v>
      </c>
      <c r="D89" t="s">
        <v>826</v>
      </c>
      <c r="E89" t="s">
        <v>1199</v>
      </c>
      <c r="F89">
        <v>840</v>
      </c>
      <c r="G89" t="s">
        <v>1200</v>
      </c>
      <c r="I89" s="2" t="s">
        <v>1124</v>
      </c>
      <c r="J89" s="2">
        <v>398</v>
      </c>
      <c r="K89" s="3" t="s">
        <v>1254</v>
      </c>
    </row>
    <row r="90" spans="1:11" x14ac:dyDescent="0.35">
      <c r="A90" t="s">
        <v>264</v>
      </c>
      <c r="B90" t="s">
        <v>265</v>
      </c>
      <c r="C90" t="s">
        <v>266</v>
      </c>
      <c r="D90" t="s">
        <v>827</v>
      </c>
      <c r="E90" t="s">
        <v>1097</v>
      </c>
      <c r="F90">
        <v>320</v>
      </c>
      <c r="G90" t="s">
        <v>1098</v>
      </c>
      <c r="I90" s="2" t="s">
        <v>1125</v>
      </c>
      <c r="J90" s="2">
        <v>418</v>
      </c>
      <c r="K90" s="3" t="s">
        <v>1255</v>
      </c>
    </row>
    <row r="91" spans="1:11" x14ac:dyDescent="0.35">
      <c r="A91" t="s">
        <v>267</v>
      </c>
      <c r="B91" t="s">
        <v>268</v>
      </c>
      <c r="C91" t="s">
        <v>269</v>
      </c>
      <c r="D91" t="s">
        <v>828</v>
      </c>
      <c r="E91" t="s">
        <v>1227</v>
      </c>
      <c r="F91">
        <v>0</v>
      </c>
      <c r="G91" t="s">
        <v>1228</v>
      </c>
      <c r="I91" s="2" t="s">
        <v>1126</v>
      </c>
      <c r="J91" s="2">
        <v>422</v>
      </c>
      <c r="K91" s="3" t="s">
        <v>1256</v>
      </c>
    </row>
    <row r="92" spans="1:11" x14ac:dyDescent="0.35">
      <c r="A92" t="s">
        <v>270</v>
      </c>
      <c r="B92" t="s">
        <v>271</v>
      </c>
      <c r="C92" t="s">
        <v>272</v>
      </c>
      <c r="D92" t="s">
        <v>829</v>
      </c>
      <c r="E92" t="s">
        <v>1095</v>
      </c>
      <c r="F92">
        <v>324</v>
      </c>
      <c r="G92" t="s">
        <v>1096</v>
      </c>
      <c r="I92" s="2" t="s">
        <v>1127</v>
      </c>
      <c r="J92" s="2">
        <v>144</v>
      </c>
      <c r="K92" s="3" t="s">
        <v>1257</v>
      </c>
    </row>
    <row r="93" spans="1:11" x14ac:dyDescent="0.35">
      <c r="A93" t="s">
        <v>273</v>
      </c>
      <c r="B93" t="s">
        <v>274</v>
      </c>
      <c r="C93" t="s">
        <v>275</v>
      </c>
      <c r="D93" t="s">
        <v>830</v>
      </c>
      <c r="E93" t="s">
        <v>1211</v>
      </c>
      <c r="F93">
        <v>952</v>
      </c>
      <c r="G93" t="s">
        <v>1314</v>
      </c>
      <c r="I93" s="2" t="s">
        <v>1128</v>
      </c>
      <c r="J93" s="2">
        <v>430</v>
      </c>
      <c r="K93" s="3" t="s">
        <v>1258</v>
      </c>
    </row>
    <row r="94" spans="1:11" x14ac:dyDescent="0.35">
      <c r="A94" t="s">
        <v>276</v>
      </c>
      <c r="B94" t="s">
        <v>277</v>
      </c>
      <c r="C94" t="s">
        <v>278</v>
      </c>
      <c r="D94" t="s">
        <v>831</v>
      </c>
      <c r="E94" t="s">
        <v>1099</v>
      </c>
      <c r="F94">
        <v>328</v>
      </c>
      <c r="G94" t="s">
        <v>1229</v>
      </c>
      <c r="I94" s="2" t="s">
        <v>1129</v>
      </c>
      <c r="J94" s="2">
        <v>426</v>
      </c>
      <c r="K94" s="3" t="s">
        <v>1130</v>
      </c>
    </row>
    <row r="95" spans="1:11" x14ac:dyDescent="0.35">
      <c r="A95" t="s">
        <v>279</v>
      </c>
      <c r="B95" t="s">
        <v>280</v>
      </c>
      <c r="C95" t="s">
        <v>281</v>
      </c>
      <c r="D95" t="s">
        <v>832</v>
      </c>
      <c r="E95" t="s">
        <v>1103</v>
      </c>
      <c r="F95">
        <v>332</v>
      </c>
      <c r="G95" t="s">
        <v>1233</v>
      </c>
      <c r="I95" s="2" t="s">
        <v>1131</v>
      </c>
      <c r="J95" s="2">
        <v>434</v>
      </c>
      <c r="K95" s="3" t="s">
        <v>1259</v>
      </c>
    </row>
    <row r="96" spans="1:11" x14ac:dyDescent="0.35">
      <c r="A96" t="s">
        <v>282</v>
      </c>
      <c r="B96" t="s">
        <v>283</v>
      </c>
      <c r="C96" t="s">
        <v>284</v>
      </c>
      <c r="D96" t="s">
        <v>833</v>
      </c>
      <c r="I96" s="2" t="s">
        <v>1132</v>
      </c>
      <c r="J96" s="2">
        <v>504</v>
      </c>
      <c r="K96" s="3" t="s">
        <v>1260</v>
      </c>
    </row>
    <row r="97" spans="1:11" x14ac:dyDescent="0.35">
      <c r="A97" t="s">
        <v>287</v>
      </c>
      <c r="B97" t="s">
        <v>288</v>
      </c>
      <c r="C97" t="s">
        <v>289</v>
      </c>
      <c r="D97" t="s">
        <v>835</v>
      </c>
      <c r="E97" t="s">
        <v>1101</v>
      </c>
      <c r="F97">
        <v>340</v>
      </c>
      <c r="G97" t="s">
        <v>1231</v>
      </c>
      <c r="I97" s="2" t="s">
        <v>1133</v>
      </c>
      <c r="J97" s="2">
        <v>498</v>
      </c>
      <c r="K97" s="3" t="s">
        <v>1261</v>
      </c>
    </row>
    <row r="98" spans="1:11" x14ac:dyDescent="0.35">
      <c r="A98" t="s">
        <v>718</v>
      </c>
      <c r="B98" t="s">
        <v>138</v>
      </c>
      <c r="C98" t="s">
        <v>139</v>
      </c>
      <c r="D98" t="s">
        <v>783</v>
      </c>
      <c r="E98" t="s">
        <v>1100</v>
      </c>
      <c r="F98">
        <v>344</v>
      </c>
      <c r="G98" t="s">
        <v>1230</v>
      </c>
      <c r="I98" s="2" t="s">
        <v>1134</v>
      </c>
      <c r="J98" s="2">
        <v>969</v>
      </c>
      <c r="K98" s="3" t="s">
        <v>1262</v>
      </c>
    </row>
    <row r="99" spans="1:11" x14ac:dyDescent="0.35">
      <c r="A99" t="s">
        <v>290</v>
      </c>
      <c r="B99" t="s">
        <v>291</v>
      </c>
      <c r="C99" t="s">
        <v>292</v>
      </c>
      <c r="D99" t="s">
        <v>836</v>
      </c>
      <c r="E99" t="s">
        <v>1104</v>
      </c>
      <c r="F99">
        <v>348</v>
      </c>
      <c r="G99" t="s">
        <v>1234</v>
      </c>
      <c r="I99" s="2" t="s">
        <v>379</v>
      </c>
      <c r="J99" s="2">
        <v>807</v>
      </c>
      <c r="K99" s="3" t="s">
        <v>1135</v>
      </c>
    </row>
    <row r="100" spans="1:11" x14ac:dyDescent="0.35">
      <c r="A100" t="s">
        <v>293</v>
      </c>
      <c r="B100" t="s">
        <v>294</v>
      </c>
      <c r="C100" t="s">
        <v>295</v>
      </c>
      <c r="D100" t="s">
        <v>837</v>
      </c>
      <c r="E100" t="s">
        <v>1111</v>
      </c>
      <c r="F100">
        <v>352</v>
      </c>
      <c r="G100" t="s">
        <v>1112</v>
      </c>
      <c r="I100" s="2" t="s">
        <v>1136</v>
      </c>
      <c r="J100" s="2">
        <v>104</v>
      </c>
      <c r="K100" s="3" t="s">
        <v>1263</v>
      </c>
    </row>
    <row r="101" spans="1:11" x14ac:dyDescent="0.35">
      <c r="A101" t="s">
        <v>296</v>
      </c>
      <c r="B101" t="s">
        <v>297</v>
      </c>
      <c r="C101" t="s">
        <v>298</v>
      </c>
      <c r="D101" t="s">
        <v>838</v>
      </c>
      <c r="E101" t="s">
        <v>1107</v>
      </c>
      <c r="F101">
        <v>356</v>
      </c>
      <c r="G101" t="s">
        <v>1239</v>
      </c>
      <c r="I101" s="2" t="s">
        <v>1137</v>
      </c>
      <c r="J101" s="2">
        <v>496</v>
      </c>
      <c r="K101" s="3" t="s">
        <v>1264</v>
      </c>
    </row>
    <row r="102" spans="1:11" x14ac:dyDescent="0.35">
      <c r="A102" t="s">
        <v>299</v>
      </c>
      <c r="B102" t="s">
        <v>300</v>
      </c>
      <c r="C102" t="s">
        <v>301</v>
      </c>
      <c r="D102" t="s">
        <v>839</v>
      </c>
      <c r="E102" t="s">
        <v>1105</v>
      </c>
      <c r="F102">
        <v>360</v>
      </c>
      <c r="G102" t="s">
        <v>1235</v>
      </c>
      <c r="I102" s="2" t="s">
        <v>1138</v>
      </c>
      <c r="J102" s="2">
        <v>446</v>
      </c>
      <c r="K102" s="3" t="s">
        <v>1321</v>
      </c>
    </row>
    <row r="103" spans="1:11" x14ac:dyDescent="0.35">
      <c r="A103" t="s">
        <v>727</v>
      </c>
      <c r="B103" t="s">
        <v>302</v>
      </c>
      <c r="C103" t="s">
        <v>303</v>
      </c>
      <c r="D103" t="s">
        <v>840</v>
      </c>
      <c r="E103" t="s">
        <v>1110</v>
      </c>
      <c r="F103">
        <v>364</v>
      </c>
      <c r="G103" t="s">
        <v>1240</v>
      </c>
      <c r="I103" s="2" t="s">
        <v>1265</v>
      </c>
      <c r="J103" s="2">
        <v>478</v>
      </c>
      <c r="K103" s="3" t="s">
        <v>1266</v>
      </c>
    </row>
    <row r="104" spans="1:11" x14ac:dyDescent="0.35">
      <c r="A104" t="s">
        <v>304</v>
      </c>
      <c r="B104" t="s">
        <v>305</v>
      </c>
      <c r="C104" t="s">
        <v>306</v>
      </c>
      <c r="D104" t="s">
        <v>841</v>
      </c>
      <c r="E104" t="s">
        <v>1108</v>
      </c>
      <c r="F104">
        <v>368</v>
      </c>
      <c r="G104" t="s">
        <v>1109</v>
      </c>
      <c r="I104" s="2" t="s">
        <v>1139</v>
      </c>
      <c r="J104" s="2">
        <v>480</v>
      </c>
      <c r="K104" s="3" t="s">
        <v>1267</v>
      </c>
    </row>
    <row r="105" spans="1:11" x14ac:dyDescent="0.35">
      <c r="A105" t="s">
        <v>307</v>
      </c>
      <c r="B105" t="s">
        <v>308</v>
      </c>
      <c r="C105" t="s">
        <v>309</v>
      </c>
      <c r="D105" t="s">
        <v>842</v>
      </c>
      <c r="E105" t="s">
        <v>1080</v>
      </c>
      <c r="F105">
        <v>978</v>
      </c>
      <c r="G105" t="s">
        <v>1081</v>
      </c>
      <c r="I105" s="2" t="s">
        <v>1140</v>
      </c>
      <c r="J105" s="2">
        <v>462</v>
      </c>
      <c r="K105" s="3" t="s">
        <v>1268</v>
      </c>
    </row>
    <row r="106" spans="1:11" x14ac:dyDescent="0.35">
      <c r="A106" t="s">
        <v>310</v>
      </c>
      <c r="B106" t="s">
        <v>311</v>
      </c>
      <c r="C106" t="s">
        <v>312</v>
      </c>
      <c r="D106" t="s">
        <v>843</v>
      </c>
      <c r="E106" t="s">
        <v>1237</v>
      </c>
      <c r="F106">
        <v>0</v>
      </c>
      <c r="G106" t="s">
        <v>1238</v>
      </c>
      <c r="I106" s="2" t="s">
        <v>1141</v>
      </c>
      <c r="J106" s="2">
        <v>454</v>
      </c>
      <c r="K106" s="3" t="s">
        <v>1142</v>
      </c>
    </row>
    <row r="107" spans="1:11" x14ac:dyDescent="0.35">
      <c r="A107" t="s">
        <v>313</v>
      </c>
      <c r="B107" t="s">
        <v>314</v>
      </c>
      <c r="C107" t="s">
        <v>315</v>
      </c>
      <c r="D107" t="s">
        <v>844</v>
      </c>
      <c r="E107" t="s">
        <v>1106</v>
      </c>
      <c r="F107">
        <v>376</v>
      </c>
      <c r="G107" t="s">
        <v>1236</v>
      </c>
      <c r="I107" s="2" t="s">
        <v>1143</v>
      </c>
      <c r="J107" s="2">
        <v>484</v>
      </c>
      <c r="K107" s="3" t="s">
        <v>1269</v>
      </c>
    </row>
    <row r="108" spans="1:11" x14ac:dyDescent="0.35">
      <c r="A108" t="s">
        <v>316</v>
      </c>
      <c r="B108" t="s">
        <v>317</v>
      </c>
      <c r="C108" t="s">
        <v>318</v>
      </c>
      <c r="D108" t="s">
        <v>845</v>
      </c>
      <c r="E108" t="s">
        <v>1080</v>
      </c>
      <c r="F108">
        <v>978</v>
      </c>
      <c r="G108" t="s">
        <v>1081</v>
      </c>
      <c r="I108" s="2" t="s">
        <v>1144</v>
      </c>
      <c r="J108" s="2">
        <v>458</v>
      </c>
      <c r="K108" s="3" t="s">
        <v>1270</v>
      </c>
    </row>
    <row r="109" spans="1:11" x14ac:dyDescent="0.35">
      <c r="A109" t="s">
        <v>319</v>
      </c>
      <c r="B109" t="s">
        <v>320</v>
      </c>
      <c r="C109" t="s">
        <v>321</v>
      </c>
      <c r="D109" t="s">
        <v>846</v>
      </c>
      <c r="E109" t="s">
        <v>1113</v>
      </c>
      <c r="F109">
        <v>388</v>
      </c>
      <c r="G109" t="s">
        <v>1243</v>
      </c>
      <c r="I109" s="2" t="s">
        <v>1145</v>
      </c>
      <c r="J109" s="2">
        <v>943</v>
      </c>
      <c r="K109" s="3" t="s">
        <v>1271</v>
      </c>
    </row>
    <row r="110" spans="1:11" x14ac:dyDescent="0.35">
      <c r="A110" t="s">
        <v>322</v>
      </c>
      <c r="B110" t="s">
        <v>323</v>
      </c>
      <c r="C110" t="s">
        <v>324</v>
      </c>
      <c r="D110" t="s">
        <v>847</v>
      </c>
      <c r="E110" t="s">
        <v>1115</v>
      </c>
      <c r="F110">
        <v>392</v>
      </c>
      <c r="G110" t="s">
        <v>1245</v>
      </c>
      <c r="I110" s="2" t="s">
        <v>1146</v>
      </c>
      <c r="J110" s="2">
        <v>516</v>
      </c>
      <c r="K110" s="3" t="s">
        <v>1272</v>
      </c>
    </row>
    <row r="111" spans="1:11" x14ac:dyDescent="0.35">
      <c r="A111" t="s">
        <v>325</v>
      </c>
      <c r="B111" t="s">
        <v>326</v>
      </c>
      <c r="C111" t="s">
        <v>327</v>
      </c>
      <c r="D111" t="s">
        <v>848</v>
      </c>
      <c r="E111" t="s">
        <v>1241</v>
      </c>
      <c r="F111">
        <v>0</v>
      </c>
      <c r="G111" t="s">
        <v>1242</v>
      </c>
      <c r="I111" s="2" t="s">
        <v>1147</v>
      </c>
      <c r="J111" s="2">
        <v>566</v>
      </c>
      <c r="K111" s="3" t="s">
        <v>1273</v>
      </c>
    </row>
    <row r="112" spans="1:11" x14ac:dyDescent="0.35">
      <c r="A112" t="s">
        <v>328</v>
      </c>
      <c r="B112" t="s">
        <v>329</v>
      </c>
      <c r="C112" t="s">
        <v>330</v>
      </c>
      <c r="D112" t="s">
        <v>849</v>
      </c>
      <c r="E112" t="s">
        <v>1114</v>
      </c>
      <c r="F112">
        <v>400</v>
      </c>
      <c r="G112" t="s">
        <v>1244</v>
      </c>
      <c r="I112" s="2" t="s">
        <v>1148</v>
      </c>
      <c r="J112" s="2">
        <v>558</v>
      </c>
      <c r="K112" s="3" t="s">
        <v>1274</v>
      </c>
    </row>
    <row r="113" spans="1:11" x14ac:dyDescent="0.35">
      <c r="A113" t="s">
        <v>331</v>
      </c>
      <c r="B113" t="s">
        <v>332</v>
      </c>
      <c r="C113" t="s">
        <v>333</v>
      </c>
      <c r="D113" t="s">
        <v>850</v>
      </c>
      <c r="E113" t="s">
        <v>1124</v>
      </c>
      <c r="F113">
        <v>398</v>
      </c>
      <c r="G113" t="s">
        <v>1254</v>
      </c>
      <c r="I113" s="2" t="s">
        <v>1149</v>
      </c>
      <c r="J113" s="2">
        <v>578</v>
      </c>
      <c r="K113" s="3" t="s">
        <v>1275</v>
      </c>
    </row>
    <row r="114" spans="1:11" x14ac:dyDescent="0.35">
      <c r="A114" t="s">
        <v>334</v>
      </c>
      <c r="B114" t="s">
        <v>335</v>
      </c>
      <c r="C114" t="s">
        <v>336</v>
      </c>
      <c r="D114" t="s">
        <v>851</v>
      </c>
      <c r="E114" t="s">
        <v>1116</v>
      </c>
      <c r="F114">
        <v>404</v>
      </c>
      <c r="G114" t="s">
        <v>1246</v>
      </c>
      <c r="I114" s="2" t="s">
        <v>1150</v>
      </c>
      <c r="J114" s="2">
        <v>524</v>
      </c>
      <c r="K114" s="3" t="s">
        <v>1276</v>
      </c>
    </row>
    <row r="115" spans="1:11" x14ac:dyDescent="0.35">
      <c r="A115" t="s">
        <v>337</v>
      </c>
      <c r="B115" t="s">
        <v>338</v>
      </c>
      <c r="C115" t="s">
        <v>339</v>
      </c>
      <c r="D115" t="s">
        <v>852</v>
      </c>
      <c r="I115" s="2" t="s">
        <v>1151</v>
      </c>
      <c r="J115" s="2">
        <v>554</v>
      </c>
      <c r="K115" s="3" t="s">
        <v>1277</v>
      </c>
    </row>
    <row r="116" spans="1:11" x14ac:dyDescent="0.35">
      <c r="A116" t="s">
        <v>340</v>
      </c>
      <c r="B116" t="s">
        <v>341</v>
      </c>
      <c r="C116" t="s">
        <v>342</v>
      </c>
      <c r="D116" t="s">
        <v>853</v>
      </c>
      <c r="E116" t="s">
        <v>1120</v>
      </c>
      <c r="F116">
        <v>408</v>
      </c>
      <c r="G116" t="s">
        <v>1250</v>
      </c>
      <c r="I116" s="2" t="s">
        <v>1152</v>
      </c>
      <c r="J116" s="2">
        <v>512</v>
      </c>
      <c r="K116" s="3" t="s">
        <v>1278</v>
      </c>
    </row>
    <row r="117" spans="1:11" x14ac:dyDescent="0.35">
      <c r="A117" t="s">
        <v>343</v>
      </c>
      <c r="B117" t="s">
        <v>344</v>
      </c>
      <c r="C117" t="s">
        <v>345</v>
      </c>
      <c r="D117" t="s">
        <v>854</v>
      </c>
      <c r="E117" t="s">
        <v>1121</v>
      </c>
      <c r="F117">
        <v>410</v>
      </c>
      <c r="G117" t="s">
        <v>1251</v>
      </c>
      <c r="I117" s="2" t="s">
        <v>1153</v>
      </c>
      <c r="J117" s="2">
        <v>590</v>
      </c>
      <c r="K117" s="3" t="s">
        <v>1154</v>
      </c>
    </row>
    <row r="118" spans="1:11" x14ac:dyDescent="0.35">
      <c r="A118" t="s">
        <v>1322</v>
      </c>
      <c r="B118" t="s">
        <v>1323</v>
      </c>
      <c r="C118" t="s">
        <v>1324</v>
      </c>
      <c r="D118" t="s">
        <v>1218</v>
      </c>
      <c r="E118" t="s">
        <v>1080</v>
      </c>
      <c r="F118">
        <v>978</v>
      </c>
      <c r="G118" t="s">
        <v>1081</v>
      </c>
      <c r="I118" s="2" t="s">
        <v>1155</v>
      </c>
      <c r="J118" s="2">
        <v>604</v>
      </c>
      <c r="K118" s="3" t="s">
        <v>1156</v>
      </c>
    </row>
    <row r="119" spans="1:11" x14ac:dyDescent="0.35">
      <c r="A119" t="s">
        <v>346</v>
      </c>
      <c r="B119" t="s">
        <v>347</v>
      </c>
      <c r="C119" t="s">
        <v>348</v>
      </c>
      <c r="D119" t="s">
        <v>855</v>
      </c>
      <c r="E119" t="s">
        <v>1122</v>
      </c>
      <c r="F119">
        <v>414</v>
      </c>
      <c r="G119" t="s">
        <v>1252</v>
      </c>
      <c r="I119" s="2" t="s">
        <v>1157</v>
      </c>
      <c r="J119" s="2">
        <v>598</v>
      </c>
      <c r="K119" s="3" t="s">
        <v>1279</v>
      </c>
    </row>
    <row r="120" spans="1:11" x14ac:dyDescent="0.35">
      <c r="A120" t="s">
        <v>728</v>
      </c>
      <c r="B120" t="s">
        <v>349</v>
      </c>
      <c r="C120" t="s">
        <v>350</v>
      </c>
      <c r="D120" t="s">
        <v>856</v>
      </c>
      <c r="E120" t="s">
        <v>1117</v>
      </c>
      <c r="F120">
        <v>417</v>
      </c>
      <c r="G120" t="s">
        <v>1247</v>
      </c>
      <c r="I120" s="2" t="s">
        <v>1158</v>
      </c>
      <c r="J120" s="2">
        <v>608</v>
      </c>
      <c r="K120" s="3" t="s">
        <v>1280</v>
      </c>
    </row>
    <row r="121" spans="1:11" x14ac:dyDescent="0.35">
      <c r="A121" t="s">
        <v>351</v>
      </c>
      <c r="B121" t="s">
        <v>352</v>
      </c>
      <c r="C121" t="s">
        <v>353</v>
      </c>
      <c r="D121" t="s">
        <v>857</v>
      </c>
      <c r="E121" t="s">
        <v>1125</v>
      </c>
      <c r="F121">
        <v>418</v>
      </c>
      <c r="G121" t="s">
        <v>1255</v>
      </c>
      <c r="I121" s="2" t="s">
        <v>1159</v>
      </c>
      <c r="J121" s="2">
        <v>586</v>
      </c>
      <c r="K121" s="3" t="s">
        <v>1281</v>
      </c>
    </row>
    <row r="122" spans="1:11" x14ac:dyDescent="0.35">
      <c r="A122" t="s">
        <v>354</v>
      </c>
      <c r="B122" t="s">
        <v>355</v>
      </c>
      <c r="C122" t="s">
        <v>356</v>
      </c>
      <c r="D122" t="s">
        <v>858</v>
      </c>
      <c r="E122" t="s">
        <v>1080</v>
      </c>
      <c r="F122">
        <v>978</v>
      </c>
      <c r="G122" t="s">
        <v>1081</v>
      </c>
      <c r="I122" s="2" t="s">
        <v>1160</v>
      </c>
      <c r="J122" s="2">
        <v>985</v>
      </c>
      <c r="K122" s="3" t="s">
        <v>1282</v>
      </c>
    </row>
    <row r="123" spans="1:11" x14ac:dyDescent="0.35">
      <c r="A123" t="s">
        <v>357</v>
      </c>
      <c r="B123" t="s">
        <v>358</v>
      </c>
      <c r="C123" t="s">
        <v>359</v>
      </c>
      <c r="D123" t="s">
        <v>859</v>
      </c>
      <c r="E123" t="s">
        <v>1126</v>
      </c>
      <c r="F123">
        <v>422</v>
      </c>
      <c r="G123" t="s">
        <v>1256</v>
      </c>
      <c r="I123" s="2" t="s">
        <v>1161</v>
      </c>
      <c r="J123" s="2">
        <v>600</v>
      </c>
      <c r="K123" s="3" t="s">
        <v>1162</v>
      </c>
    </row>
    <row r="124" spans="1:11" x14ac:dyDescent="0.35">
      <c r="A124" t="s">
        <v>360</v>
      </c>
      <c r="B124" t="s">
        <v>361</v>
      </c>
      <c r="C124" t="s">
        <v>362</v>
      </c>
      <c r="D124" t="s">
        <v>860</v>
      </c>
      <c r="E124" t="s">
        <v>1129</v>
      </c>
      <c r="F124">
        <v>426</v>
      </c>
      <c r="G124" t="s">
        <v>1130</v>
      </c>
      <c r="I124" s="2" t="s">
        <v>1163</v>
      </c>
      <c r="J124" s="2">
        <v>634</v>
      </c>
      <c r="K124" s="3" t="s">
        <v>1283</v>
      </c>
    </row>
    <row r="125" spans="1:11" x14ac:dyDescent="0.35">
      <c r="A125" t="s">
        <v>363</v>
      </c>
      <c r="B125" t="s">
        <v>364</v>
      </c>
      <c r="C125" t="s">
        <v>365</v>
      </c>
      <c r="D125" t="s">
        <v>861</v>
      </c>
      <c r="E125" t="s">
        <v>1128</v>
      </c>
      <c r="F125">
        <v>430</v>
      </c>
      <c r="G125" t="s">
        <v>1258</v>
      </c>
      <c r="I125" s="2" t="s">
        <v>1164</v>
      </c>
      <c r="J125" s="2">
        <v>946</v>
      </c>
      <c r="K125" s="3" t="s">
        <v>1284</v>
      </c>
    </row>
    <row r="126" spans="1:11" x14ac:dyDescent="0.35">
      <c r="A126" t="s">
        <v>366</v>
      </c>
      <c r="B126" t="s">
        <v>367</v>
      </c>
      <c r="C126" t="s">
        <v>368</v>
      </c>
      <c r="D126" t="s">
        <v>862</v>
      </c>
      <c r="E126" t="s">
        <v>1131</v>
      </c>
      <c r="F126">
        <v>434</v>
      </c>
      <c r="G126" t="s">
        <v>1259</v>
      </c>
      <c r="I126" s="2" t="s">
        <v>1165</v>
      </c>
      <c r="J126" s="2">
        <v>941</v>
      </c>
      <c r="K126" s="3" t="s">
        <v>1285</v>
      </c>
    </row>
    <row r="127" spans="1:11" x14ac:dyDescent="0.35">
      <c r="A127" t="s">
        <v>369</v>
      </c>
      <c r="B127" t="s">
        <v>370</v>
      </c>
      <c r="C127" t="s">
        <v>371</v>
      </c>
      <c r="D127" t="s">
        <v>863</v>
      </c>
      <c r="E127" t="s">
        <v>1055</v>
      </c>
      <c r="F127">
        <v>756</v>
      </c>
      <c r="G127" t="s">
        <v>1056</v>
      </c>
      <c r="I127" s="2" t="s">
        <v>1166</v>
      </c>
      <c r="J127" s="2">
        <v>643</v>
      </c>
      <c r="K127" s="3" t="s">
        <v>1286</v>
      </c>
    </row>
    <row r="128" spans="1:11" x14ac:dyDescent="0.35">
      <c r="A128" t="s">
        <v>372</v>
      </c>
      <c r="B128" t="s">
        <v>373</v>
      </c>
      <c r="C128" t="s">
        <v>374</v>
      </c>
      <c r="D128" t="s">
        <v>864</v>
      </c>
      <c r="E128" t="s">
        <v>1080</v>
      </c>
      <c r="F128">
        <v>978</v>
      </c>
      <c r="G128" t="s">
        <v>1081</v>
      </c>
      <c r="I128" s="2" t="s">
        <v>1167</v>
      </c>
      <c r="J128" s="2">
        <v>646</v>
      </c>
      <c r="K128" s="3" t="s">
        <v>1287</v>
      </c>
    </row>
    <row r="129" spans="1:11" x14ac:dyDescent="0.35">
      <c r="A129" t="s">
        <v>375</v>
      </c>
      <c r="B129" t="s">
        <v>376</v>
      </c>
      <c r="C129" t="s">
        <v>377</v>
      </c>
      <c r="D129" t="s">
        <v>865</v>
      </c>
      <c r="E129" t="s">
        <v>1080</v>
      </c>
      <c r="F129">
        <v>978</v>
      </c>
      <c r="G129" t="s">
        <v>1081</v>
      </c>
      <c r="I129" s="2" t="s">
        <v>1168</v>
      </c>
      <c r="J129" s="2">
        <v>682</v>
      </c>
      <c r="K129" s="3" t="s">
        <v>1288</v>
      </c>
    </row>
    <row r="130" spans="1:11" x14ac:dyDescent="0.35">
      <c r="A130" t="s">
        <v>719</v>
      </c>
      <c r="B130" t="s">
        <v>140</v>
      </c>
      <c r="C130" t="s">
        <v>141</v>
      </c>
      <c r="D130" t="s">
        <v>784</v>
      </c>
      <c r="E130" t="s">
        <v>1138</v>
      </c>
      <c r="F130">
        <v>446</v>
      </c>
      <c r="G130" t="s">
        <v>1321</v>
      </c>
      <c r="I130" s="2" t="s">
        <v>1169</v>
      </c>
      <c r="J130" s="2">
        <v>90</v>
      </c>
      <c r="K130" s="3" t="s">
        <v>1289</v>
      </c>
    </row>
    <row r="131" spans="1:11" x14ac:dyDescent="0.35">
      <c r="A131" t="s">
        <v>729</v>
      </c>
      <c r="B131" t="s">
        <v>378</v>
      </c>
      <c r="C131" t="s">
        <v>379</v>
      </c>
      <c r="D131" t="s">
        <v>866</v>
      </c>
      <c r="E131" t="s">
        <v>379</v>
      </c>
      <c r="F131">
        <v>807</v>
      </c>
      <c r="G131" t="s">
        <v>1135</v>
      </c>
      <c r="I131" s="2" t="s">
        <v>1170</v>
      </c>
      <c r="J131" s="2">
        <v>690</v>
      </c>
      <c r="K131" s="3" t="s">
        <v>1290</v>
      </c>
    </row>
    <row r="132" spans="1:11" x14ac:dyDescent="0.35">
      <c r="A132" t="s">
        <v>380</v>
      </c>
      <c r="B132" t="s">
        <v>381</v>
      </c>
      <c r="C132" t="s">
        <v>382</v>
      </c>
      <c r="D132" t="s">
        <v>867</v>
      </c>
      <c r="E132" t="s">
        <v>1134</v>
      </c>
      <c r="F132">
        <v>969</v>
      </c>
      <c r="G132" t="s">
        <v>1262</v>
      </c>
      <c r="I132" s="2" t="s">
        <v>1171</v>
      </c>
      <c r="J132" s="2">
        <v>938</v>
      </c>
      <c r="K132" s="3" t="s">
        <v>1291</v>
      </c>
    </row>
    <row r="133" spans="1:11" x14ac:dyDescent="0.35">
      <c r="A133" t="s">
        <v>383</v>
      </c>
      <c r="B133" t="s">
        <v>384</v>
      </c>
      <c r="C133" t="s">
        <v>385</v>
      </c>
      <c r="D133" t="s">
        <v>868</v>
      </c>
      <c r="E133" t="s">
        <v>1141</v>
      </c>
      <c r="F133">
        <v>454</v>
      </c>
      <c r="G133" t="s">
        <v>1142</v>
      </c>
      <c r="I133" s="2" t="s">
        <v>1172</v>
      </c>
      <c r="J133" s="2">
        <v>752</v>
      </c>
      <c r="K133" s="3" t="s">
        <v>1292</v>
      </c>
    </row>
    <row r="134" spans="1:11" x14ac:dyDescent="0.35">
      <c r="A134" t="s">
        <v>386</v>
      </c>
      <c r="B134" t="s">
        <v>387</v>
      </c>
      <c r="C134" t="s">
        <v>388</v>
      </c>
      <c r="D134" t="s">
        <v>869</v>
      </c>
      <c r="E134" t="s">
        <v>1144</v>
      </c>
      <c r="F134">
        <v>458</v>
      </c>
      <c r="G134" t="s">
        <v>1270</v>
      </c>
      <c r="I134" s="2" t="s">
        <v>1173</v>
      </c>
      <c r="J134" s="2">
        <v>702</v>
      </c>
      <c r="K134" s="3" t="s">
        <v>1293</v>
      </c>
    </row>
    <row r="135" spans="1:11" x14ac:dyDescent="0.35">
      <c r="A135" t="s">
        <v>389</v>
      </c>
      <c r="B135" t="s">
        <v>390</v>
      </c>
      <c r="C135" t="s">
        <v>391</v>
      </c>
      <c r="D135" t="s">
        <v>870</v>
      </c>
      <c r="E135" t="s">
        <v>1140</v>
      </c>
      <c r="F135">
        <v>462</v>
      </c>
      <c r="G135" t="s">
        <v>1268</v>
      </c>
      <c r="I135" s="2" t="s">
        <v>1174</v>
      </c>
      <c r="J135" s="2">
        <v>654</v>
      </c>
      <c r="K135" s="3" t="s">
        <v>1294</v>
      </c>
    </row>
    <row r="136" spans="1:11" x14ac:dyDescent="0.35">
      <c r="A136" t="s">
        <v>392</v>
      </c>
      <c r="B136" t="s">
        <v>393</v>
      </c>
      <c r="C136" t="s">
        <v>394</v>
      </c>
      <c r="D136" t="s">
        <v>871</v>
      </c>
      <c r="E136" t="s">
        <v>1211</v>
      </c>
      <c r="F136">
        <v>952</v>
      </c>
      <c r="G136" t="s">
        <v>1314</v>
      </c>
      <c r="I136" s="2" t="s">
        <v>1175</v>
      </c>
      <c r="J136" s="2">
        <v>694</v>
      </c>
      <c r="K136" s="3" t="s">
        <v>1176</v>
      </c>
    </row>
    <row r="137" spans="1:11" x14ac:dyDescent="0.35">
      <c r="A137" t="s">
        <v>395</v>
      </c>
      <c r="B137" t="s">
        <v>396</v>
      </c>
      <c r="C137" t="s">
        <v>397</v>
      </c>
      <c r="D137" t="s">
        <v>872</v>
      </c>
      <c r="E137" t="s">
        <v>1080</v>
      </c>
      <c r="F137">
        <v>978</v>
      </c>
      <c r="G137" t="s">
        <v>1081</v>
      </c>
      <c r="I137" s="2" t="s">
        <v>1177</v>
      </c>
      <c r="J137" s="2">
        <v>706</v>
      </c>
      <c r="K137" s="3" t="s">
        <v>1295</v>
      </c>
    </row>
    <row r="138" spans="1:11" x14ac:dyDescent="0.35">
      <c r="A138" t="s">
        <v>398</v>
      </c>
      <c r="B138" t="s">
        <v>399</v>
      </c>
      <c r="C138" t="s">
        <v>400</v>
      </c>
      <c r="D138" t="s">
        <v>873</v>
      </c>
      <c r="E138" t="s">
        <v>1199</v>
      </c>
      <c r="F138">
        <v>840</v>
      </c>
      <c r="G138" t="s">
        <v>1200</v>
      </c>
      <c r="I138" s="2" t="s">
        <v>1178</v>
      </c>
      <c r="J138" s="2">
        <v>968</v>
      </c>
      <c r="K138" s="3" t="s">
        <v>1179</v>
      </c>
    </row>
    <row r="139" spans="1:11" x14ac:dyDescent="0.35">
      <c r="A139" t="s">
        <v>401</v>
      </c>
      <c r="B139" t="s">
        <v>402</v>
      </c>
      <c r="C139" t="s">
        <v>403</v>
      </c>
      <c r="D139" t="s">
        <v>874</v>
      </c>
      <c r="E139" t="s">
        <v>1080</v>
      </c>
      <c r="F139">
        <v>978</v>
      </c>
      <c r="G139" t="s">
        <v>1081</v>
      </c>
      <c r="I139" s="2" t="s">
        <v>1180</v>
      </c>
      <c r="J139" s="2">
        <v>728</v>
      </c>
      <c r="K139" s="3" t="s">
        <v>1296</v>
      </c>
    </row>
    <row r="140" spans="1:11" x14ac:dyDescent="0.35">
      <c r="A140" t="s">
        <v>404</v>
      </c>
      <c r="B140" t="s">
        <v>405</v>
      </c>
      <c r="C140" t="s">
        <v>406</v>
      </c>
      <c r="D140" t="s">
        <v>875</v>
      </c>
      <c r="E140" t="s">
        <v>1265</v>
      </c>
      <c r="F140">
        <v>478</v>
      </c>
      <c r="G140" t="s">
        <v>1266</v>
      </c>
      <c r="I140" s="2" t="s">
        <v>1297</v>
      </c>
      <c r="J140" s="2">
        <v>678</v>
      </c>
      <c r="K140" s="3" t="s">
        <v>1298</v>
      </c>
    </row>
    <row r="141" spans="1:11" x14ac:dyDescent="0.35">
      <c r="A141" t="s">
        <v>407</v>
      </c>
      <c r="B141" t="s">
        <v>408</v>
      </c>
      <c r="C141" t="s">
        <v>409</v>
      </c>
      <c r="D141" t="s">
        <v>876</v>
      </c>
      <c r="E141" t="s">
        <v>1139</v>
      </c>
      <c r="F141">
        <v>480</v>
      </c>
      <c r="G141" t="s">
        <v>1267</v>
      </c>
      <c r="I141" s="2" t="s">
        <v>1181</v>
      </c>
      <c r="J141" s="2">
        <v>760</v>
      </c>
      <c r="K141" s="3" t="s">
        <v>1299</v>
      </c>
    </row>
    <row r="142" spans="1:11" x14ac:dyDescent="0.35">
      <c r="A142" t="s">
        <v>410</v>
      </c>
      <c r="B142" t="s">
        <v>411</v>
      </c>
      <c r="C142" t="s">
        <v>412</v>
      </c>
      <c r="D142" t="s">
        <v>877</v>
      </c>
      <c r="E142" t="s">
        <v>1080</v>
      </c>
      <c r="F142">
        <v>978</v>
      </c>
      <c r="G142" t="s">
        <v>1081</v>
      </c>
      <c r="I142" s="2" t="s">
        <v>1182</v>
      </c>
      <c r="J142" s="2">
        <v>748</v>
      </c>
      <c r="K142" s="3" t="s">
        <v>1300</v>
      </c>
    </row>
    <row r="143" spans="1:11" x14ac:dyDescent="0.35">
      <c r="A143" t="s">
        <v>413</v>
      </c>
      <c r="B143" t="s">
        <v>414</v>
      </c>
      <c r="C143" t="s">
        <v>415</v>
      </c>
      <c r="D143" t="s">
        <v>878</v>
      </c>
      <c r="E143" t="s">
        <v>1143</v>
      </c>
      <c r="F143">
        <v>484</v>
      </c>
      <c r="G143" t="s">
        <v>1269</v>
      </c>
      <c r="I143" s="2" t="s">
        <v>1183</v>
      </c>
      <c r="J143" s="2">
        <v>764</v>
      </c>
      <c r="K143" s="3" t="s">
        <v>1301</v>
      </c>
    </row>
    <row r="144" spans="1:11" x14ac:dyDescent="0.35">
      <c r="A144" t="s">
        <v>730</v>
      </c>
      <c r="B144" t="s">
        <v>416</v>
      </c>
      <c r="C144" t="s">
        <v>417</v>
      </c>
      <c r="D144" t="s">
        <v>879</v>
      </c>
      <c r="E144" t="s">
        <v>1199</v>
      </c>
      <c r="F144">
        <v>840</v>
      </c>
      <c r="G144" t="s">
        <v>1200</v>
      </c>
      <c r="I144" s="2" t="s">
        <v>1184</v>
      </c>
      <c r="J144" s="2">
        <v>972</v>
      </c>
      <c r="K144" s="3" t="s">
        <v>1302</v>
      </c>
    </row>
    <row r="145" spans="1:11" x14ac:dyDescent="0.35">
      <c r="A145" t="s">
        <v>418</v>
      </c>
      <c r="B145" t="s">
        <v>419</v>
      </c>
      <c r="C145" t="s">
        <v>420</v>
      </c>
      <c r="D145" t="s">
        <v>880</v>
      </c>
      <c r="E145" t="s">
        <v>1133</v>
      </c>
      <c r="F145">
        <v>498</v>
      </c>
      <c r="G145" t="s">
        <v>1261</v>
      </c>
      <c r="I145" s="2" t="s">
        <v>1185</v>
      </c>
      <c r="J145" s="2">
        <v>934</v>
      </c>
      <c r="K145" s="3" t="s">
        <v>1303</v>
      </c>
    </row>
    <row r="146" spans="1:11" x14ac:dyDescent="0.35">
      <c r="A146" t="s">
        <v>421</v>
      </c>
      <c r="B146" t="s">
        <v>422</v>
      </c>
      <c r="C146" t="s">
        <v>423</v>
      </c>
      <c r="D146" t="s">
        <v>881</v>
      </c>
      <c r="E146" t="s">
        <v>1080</v>
      </c>
      <c r="F146">
        <v>978</v>
      </c>
      <c r="G146" t="s">
        <v>1081</v>
      </c>
      <c r="I146" s="2" t="s">
        <v>1186</v>
      </c>
      <c r="J146" s="2">
        <v>788</v>
      </c>
      <c r="K146" s="3" t="s">
        <v>1187</v>
      </c>
    </row>
    <row r="147" spans="1:11" x14ac:dyDescent="0.35">
      <c r="A147" t="s">
        <v>424</v>
      </c>
      <c r="B147" t="s">
        <v>425</v>
      </c>
      <c r="C147" t="s">
        <v>426</v>
      </c>
      <c r="D147" t="s">
        <v>882</v>
      </c>
      <c r="E147" t="s">
        <v>1137</v>
      </c>
      <c r="F147">
        <v>496</v>
      </c>
      <c r="G147" t="s">
        <v>1264</v>
      </c>
      <c r="I147" s="2" t="s">
        <v>1188</v>
      </c>
      <c r="J147" s="2">
        <v>776</v>
      </c>
      <c r="K147" s="3" t="s">
        <v>1304</v>
      </c>
    </row>
    <row r="148" spans="1:11" x14ac:dyDescent="0.35">
      <c r="A148" t="s">
        <v>427</v>
      </c>
      <c r="B148" t="s">
        <v>428</v>
      </c>
      <c r="C148" t="s">
        <v>429</v>
      </c>
      <c r="D148" t="s">
        <v>883</v>
      </c>
      <c r="E148" t="s">
        <v>1080</v>
      </c>
      <c r="F148">
        <v>978</v>
      </c>
      <c r="G148" t="s">
        <v>1081</v>
      </c>
      <c r="I148" s="2" t="s">
        <v>1189</v>
      </c>
      <c r="J148" s="2">
        <v>949</v>
      </c>
      <c r="K148" s="3" t="s">
        <v>1190</v>
      </c>
    </row>
    <row r="149" spans="1:11" x14ac:dyDescent="0.35">
      <c r="A149" t="s">
        <v>430</v>
      </c>
      <c r="B149" t="s">
        <v>431</v>
      </c>
      <c r="C149" t="s">
        <v>432</v>
      </c>
      <c r="D149" t="s">
        <v>884</v>
      </c>
      <c r="E149" t="s">
        <v>1209</v>
      </c>
      <c r="F149">
        <v>951</v>
      </c>
      <c r="G149" t="s">
        <v>1210</v>
      </c>
      <c r="I149" s="2" t="s">
        <v>1191</v>
      </c>
      <c r="J149" s="2">
        <v>780</v>
      </c>
      <c r="K149" s="3" t="s">
        <v>1305</v>
      </c>
    </row>
    <row r="150" spans="1:11" x14ac:dyDescent="0.35">
      <c r="A150" t="s">
        <v>433</v>
      </c>
      <c r="B150" t="s">
        <v>434</v>
      </c>
      <c r="C150" t="s">
        <v>435</v>
      </c>
      <c r="D150" t="s">
        <v>885</v>
      </c>
      <c r="E150" t="s">
        <v>1132</v>
      </c>
      <c r="F150">
        <v>504</v>
      </c>
      <c r="G150" t="s">
        <v>1260</v>
      </c>
      <c r="I150" s="2" t="s">
        <v>1306</v>
      </c>
      <c r="J150" s="2">
        <v>0</v>
      </c>
      <c r="K150" s="3" t="s">
        <v>1307</v>
      </c>
    </row>
    <row r="151" spans="1:11" x14ac:dyDescent="0.35">
      <c r="A151" t="s">
        <v>436</v>
      </c>
      <c r="B151" t="s">
        <v>437</v>
      </c>
      <c r="C151" t="s">
        <v>438</v>
      </c>
      <c r="D151" t="s">
        <v>886</v>
      </c>
      <c r="E151" t="s">
        <v>1145</v>
      </c>
      <c r="F151">
        <v>943</v>
      </c>
      <c r="G151" t="s">
        <v>1271</v>
      </c>
      <c r="I151" s="2" t="s">
        <v>1192</v>
      </c>
      <c r="J151" s="2">
        <v>901</v>
      </c>
      <c r="K151" s="3" t="s">
        <v>1193</v>
      </c>
    </row>
    <row r="152" spans="1:11" x14ac:dyDescent="0.35">
      <c r="A152" t="s">
        <v>439</v>
      </c>
      <c r="B152" t="s">
        <v>440</v>
      </c>
      <c r="C152" t="s">
        <v>441</v>
      </c>
      <c r="D152" t="s">
        <v>887</v>
      </c>
      <c r="E152" t="s">
        <v>1136</v>
      </c>
      <c r="F152">
        <v>104</v>
      </c>
      <c r="G152" t="s">
        <v>1263</v>
      </c>
      <c r="I152" s="2" t="s">
        <v>1194</v>
      </c>
      <c r="J152" s="2">
        <v>834</v>
      </c>
      <c r="K152" s="3" t="s">
        <v>1195</v>
      </c>
    </row>
    <row r="153" spans="1:11" x14ac:dyDescent="0.35">
      <c r="A153" t="s">
        <v>442</v>
      </c>
      <c r="B153" t="s">
        <v>443</v>
      </c>
      <c r="C153" t="s">
        <v>444</v>
      </c>
      <c r="D153" t="s">
        <v>888</v>
      </c>
      <c r="E153" t="s">
        <v>1146</v>
      </c>
      <c r="F153">
        <v>516</v>
      </c>
      <c r="G153" t="s">
        <v>1272</v>
      </c>
      <c r="I153" s="2" t="s">
        <v>1196</v>
      </c>
      <c r="J153" s="2">
        <v>980</v>
      </c>
      <c r="K153" s="3" t="s">
        <v>1308</v>
      </c>
    </row>
    <row r="154" spans="1:11" x14ac:dyDescent="0.35">
      <c r="A154" t="s">
        <v>445</v>
      </c>
      <c r="B154" t="s">
        <v>446</v>
      </c>
      <c r="C154" t="s">
        <v>447</v>
      </c>
      <c r="D154" t="s">
        <v>889</v>
      </c>
      <c r="I154" s="2" t="s">
        <v>1197</v>
      </c>
      <c r="J154" s="2">
        <v>800</v>
      </c>
      <c r="K154" s="3" t="s">
        <v>1198</v>
      </c>
    </row>
    <row r="155" spans="1:11" x14ac:dyDescent="0.35">
      <c r="A155" t="s">
        <v>448</v>
      </c>
      <c r="B155" t="s">
        <v>449</v>
      </c>
      <c r="C155" t="s">
        <v>450</v>
      </c>
      <c r="D155" t="s">
        <v>890</v>
      </c>
      <c r="E155" t="s">
        <v>1150</v>
      </c>
      <c r="F155">
        <v>524</v>
      </c>
      <c r="G155" t="s">
        <v>1276</v>
      </c>
      <c r="I155" s="2" t="s">
        <v>1199</v>
      </c>
      <c r="J155" s="2">
        <v>840</v>
      </c>
      <c r="K155" s="3" t="s">
        <v>1200</v>
      </c>
    </row>
    <row r="156" spans="1:11" x14ac:dyDescent="0.35">
      <c r="A156" t="s">
        <v>451</v>
      </c>
      <c r="B156" t="s">
        <v>452</v>
      </c>
      <c r="C156" t="s">
        <v>453</v>
      </c>
      <c r="D156" t="s">
        <v>891</v>
      </c>
      <c r="E156" t="s">
        <v>1080</v>
      </c>
      <c r="F156">
        <v>978</v>
      </c>
      <c r="G156" t="s">
        <v>1081</v>
      </c>
      <c r="I156" s="2" t="s">
        <v>1199</v>
      </c>
      <c r="J156" s="2"/>
      <c r="K156" s="3"/>
    </row>
    <row r="157" spans="1:11" x14ac:dyDescent="0.35">
      <c r="A157" t="s">
        <v>454</v>
      </c>
      <c r="B157" t="s">
        <v>455</v>
      </c>
      <c r="C157" t="s">
        <v>456</v>
      </c>
      <c r="D157" t="s">
        <v>892</v>
      </c>
      <c r="E157" t="s">
        <v>1015</v>
      </c>
      <c r="F157">
        <v>532</v>
      </c>
      <c r="G157" t="s">
        <v>1016</v>
      </c>
      <c r="I157" s="2" t="s">
        <v>1201</v>
      </c>
      <c r="J157" s="2">
        <v>858</v>
      </c>
      <c r="K157" s="3" t="s">
        <v>1309</v>
      </c>
    </row>
    <row r="158" spans="1:11" x14ac:dyDescent="0.35">
      <c r="A158" t="s">
        <v>457</v>
      </c>
      <c r="B158" t="s">
        <v>458</v>
      </c>
      <c r="C158" t="s">
        <v>459</v>
      </c>
      <c r="D158" t="s">
        <v>893</v>
      </c>
      <c r="I158" s="2" t="s">
        <v>1202</v>
      </c>
      <c r="J158" s="2">
        <v>860</v>
      </c>
      <c r="K158" s="3" t="s">
        <v>1310</v>
      </c>
    </row>
    <row r="159" spans="1:11" x14ac:dyDescent="0.35">
      <c r="A159" t="s">
        <v>460</v>
      </c>
      <c r="B159" t="s">
        <v>461</v>
      </c>
      <c r="C159" t="s">
        <v>462</v>
      </c>
      <c r="D159" t="s">
        <v>894</v>
      </c>
      <c r="E159" t="s">
        <v>1151</v>
      </c>
      <c r="F159">
        <v>554</v>
      </c>
      <c r="G159" t="s">
        <v>1277</v>
      </c>
      <c r="I159" s="2" t="s">
        <v>1203</v>
      </c>
      <c r="J159" s="2">
        <v>937</v>
      </c>
      <c r="K159" s="3" t="s">
        <v>1311</v>
      </c>
    </row>
    <row r="160" spans="1:11" x14ac:dyDescent="0.35">
      <c r="A160" t="s">
        <v>463</v>
      </c>
      <c r="B160" t="s">
        <v>464</v>
      </c>
      <c r="C160" t="s">
        <v>465</v>
      </c>
      <c r="D160" t="s">
        <v>895</v>
      </c>
      <c r="E160" t="s">
        <v>1148</v>
      </c>
      <c r="F160">
        <v>558</v>
      </c>
      <c r="G160" t="s">
        <v>1274</v>
      </c>
      <c r="I160" s="2" t="s">
        <v>1204</v>
      </c>
      <c r="J160" s="2">
        <v>704</v>
      </c>
      <c r="K160" s="3" t="s">
        <v>1312</v>
      </c>
    </row>
    <row r="161" spans="1:11" x14ac:dyDescent="0.35">
      <c r="A161" t="s">
        <v>466</v>
      </c>
      <c r="B161" t="s">
        <v>467</v>
      </c>
      <c r="C161" t="s">
        <v>468</v>
      </c>
      <c r="D161" t="s">
        <v>896</v>
      </c>
      <c r="E161" t="s">
        <v>1211</v>
      </c>
      <c r="F161">
        <v>952</v>
      </c>
      <c r="G161" t="s">
        <v>1314</v>
      </c>
      <c r="I161" s="2" t="s">
        <v>1205</v>
      </c>
      <c r="J161" s="2">
        <v>548</v>
      </c>
      <c r="K161" s="3" t="s">
        <v>1313</v>
      </c>
    </row>
    <row r="162" spans="1:11" x14ac:dyDescent="0.35">
      <c r="A162" t="s">
        <v>469</v>
      </c>
      <c r="B162" t="s">
        <v>470</v>
      </c>
      <c r="C162" t="s">
        <v>471</v>
      </c>
      <c r="D162" t="s">
        <v>897</v>
      </c>
      <c r="E162" t="s">
        <v>1147</v>
      </c>
      <c r="F162">
        <v>566</v>
      </c>
      <c r="G162" t="s">
        <v>1273</v>
      </c>
      <c r="I162" s="2" t="s">
        <v>1206</v>
      </c>
      <c r="J162" s="2">
        <v>882</v>
      </c>
      <c r="K162" s="3" t="s">
        <v>1207</v>
      </c>
    </row>
    <row r="163" spans="1:11" x14ac:dyDescent="0.35">
      <c r="A163" t="s">
        <v>472</v>
      </c>
      <c r="B163" t="s">
        <v>473</v>
      </c>
      <c r="C163" t="s">
        <v>474</v>
      </c>
      <c r="D163" t="s">
        <v>898</v>
      </c>
      <c r="I163" s="2" t="s">
        <v>1208</v>
      </c>
      <c r="J163" s="2">
        <v>950</v>
      </c>
      <c r="K163" s="3" t="s">
        <v>1320</v>
      </c>
    </row>
    <row r="164" spans="1:11" x14ac:dyDescent="0.35">
      <c r="A164" t="s">
        <v>475</v>
      </c>
      <c r="B164" t="s">
        <v>476</v>
      </c>
      <c r="C164" t="s">
        <v>477</v>
      </c>
      <c r="D164" t="s">
        <v>899</v>
      </c>
      <c r="I164" s="2" t="s">
        <v>1209</v>
      </c>
      <c r="J164" s="2">
        <v>951</v>
      </c>
      <c r="K164" s="3" t="s">
        <v>1210</v>
      </c>
    </row>
    <row r="165" spans="1:11" x14ac:dyDescent="0.35">
      <c r="A165" t="s">
        <v>478</v>
      </c>
      <c r="B165" t="s">
        <v>479</v>
      </c>
      <c r="C165" t="s">
        <v>480</v>
      </c>
      <c r="D165" t="s">
        <v>900</v>
      </c>
      <c r="E165" t="s">
        <v>1199</v>
      </c>
      <c r="F165">
        <v>840</v>
      </c>
      <c r="G165" t="s">
        <v>1200</v>
      </c>
      <c r="I165" s="2" t="s">
        <v>1211</v>
      </c>
      <c r="J165" s="2">
        <v>952</v>
      </c>
      <c r="K165" s="3" t="s">
        <v>1314</v>
      </c>
    </row>
    <row r="166" spans="1:11" x14ac:dyDescent="0.35">
      <c r="A166" t="s">
        <v>481</v>
      </c>
      <c r="B166" t="s">
        <v>482</v>
      </c>
      <c r="C166" t="s">
        <v>483</v>
      </c>
      <c r="D166" t="s">
        <v>901</v>
      </c>
      <c r="E166" t="s">
        <v>1149</v>
      </c>
      <c r="F166">
        <v>578</v>
      </c>
      <c r="G166" t="s">
        <v>1275</v>
      </c>
      <c r="I166" s="2" t="s">
        <v>1212</v>
      </c>
      <c r="J166" s="2">
        <v>886</v>
      </c>
      <c r="K166" s="3" t="s">
        <v>1315</v>
      </c>
    </row>
    <row r="167" spans="1:11" x14ac:dyDescent="0.35">
      <c r="A167" t="s">
        <v>484</v>
      </c>
      <c r="B167" t="s">
        <v>485</v>
      </c>
      <c r="C167" t="s">
        <v>486</v>
      </c>
      <c r="D167" t="s">
        <v>902</v>
      </c>
      <c r="E167" t="s">
        <v>1152</v>
      </c>
      <c r="F167">
        <v>512</v>
      </c>
      <c r="G167" t="s">
        <v>1278</v>
      </c>
      <c r="I167" s="2" t="s">
        <v>1213</v>
      </c>
      <c r="J167" s="2">
        <v>710</v>
      </c>
      <c r="K167" s="3" t="s">
        <v>1316</v>
      </c>
    </row>
    <row r="168" spans="1:11" x14ac:dyDescent="0.35">
      <c r="A168" t="s">
        <v>487</v>
      </c>
      <c r="B168" t="s">
        <v>488</v>
      </c>
      <c r="C168" t="s">
        <v>489</v>
      </c>
      <c r="D168" t="s">
        <v>903</v>
      </c>
      <c r="E168" t="s">
        <v>1159</v>
      </c>
      <c r="F168">
        <v>586</v>
      </c>
      <c r="G168" t="s">
        <v>1281</v>
      </c>
      <c r="I168" s="2" t="s">
        <v>1214</v>
      </c>
      <c r="J168" s="2">
        <v>967</v>
      </c>
      <c r="K168" s="3" t="s">
        <v>1317</v>
      </c>
    </row>
    <row r="169" spans="1:11" x14ac:dyDescent="0.35">
      <c r="A169" t="s">
        <v>490</v>
      </c>
      <c r="B169" t="s">
        <v>491</v>
      </c>
      <c r="C169" t="s">
        <v>492</v>
      </c>
      <c r="D169" t="s">
        <v>904</v>
      </c>
      <c r="E169" t="s">
        <v>1199</v>
      </c>
      <c r="F169">
        <v>840</v>
      </c>
      <c r="G169" t="s">
        <v>1200</v>
      </c>
    </row>
    <row r="170" spans="1:11" x14ac:dyDescent="0.35">
      <c r="A170" t="s">
        <v>493</v>
      </c>
      <c r="B170" t="s">
        <v>494</v>
      </c>
      <c r="C170" t="s">
        <v>495</v>
      </c>
      <c r="D170" t="s">
        <v>905</v>
      </c>
    </row>
    <row r="171" spans="1:11" x14ac:dyDescent="0.35">
      <c r="A171" t="s">
        <v>496</v>
      </c>
      <c r="B171" t="s">
        <v>497</v>
      </c>
      <c r="C171" t="s">
        <v>498</v>
      </c>
      <c r="D171" t="s">
        <v>906</v>
      </c>
      <c r="E171" t="s">
        <v>1153</v>
      </c>
      <c r="F171">
        <v>590</v>
      </c>
      <c r="G171" t="s">
        <v>1154</v>
      </c>
    </row>
    <row r="172" spans="1:11" x14ac:dyDescent="0.35">
      <c r="A172" t="s">
        <v>499</v>
      </c>
      <c r="B172" t="s">
        <v>500</v>
      </c>
      <c r="C172" t="s">
        <v>501</v>
      </c>
      <c r="D172" t="s">
        <v>907</v>
      </c>
      <c r="E172" t="s">
        <v>1157</v>
      </c>
      <c r="F172">
        <v>598</v>
      </c>
      <c r="G172" t="s">
        <v>1279</v>
      </c>
    </row>
    <row r="173" spans="1:11" x14ac:dyDescent="0.35">
      <c r="A173" t="s">
        <v>502</v>
      </c>
      <c r="B173" t="s">
        <v>503</v>
      </c>
      <c r="C173" t="s">
        <v>504</v>
      </c>
      <c r="D173" t="s">
        <v>908</v>
      </c>
      <c r="E173" t="s">
        <v>1161</v>
      </c>
      <c r="F173">
        <v>600</v>
      </c>
      <c r="G173" t="s">
        <v>1162</v>
      </c>
    </row>
    <row r="174" spans="1:11" x14ac:dyDescent="0.35">
      <c r="A174" t="s">
        <v>505</v>
      </c>
      <c r="B174" t="s">
        <v>506</v>
      </c>
      <c r="C174" t="s">
        <v>507</v>
      </c>
      <c r="D174" t="s">
        <v>909</v>
      </c>
      <c r="E174" t="s">
        <v>1155</v>
      </c>
      <c r="F174">
        <v>604</v>
      </c>
      <c r="G174" t="s">
        <v>1156</v>
      </c>
    </row>
    <row r="175" spans="1:11" x14ac:dyDescent="0.35">
      <c r="A175" t="s">
        <v>508</v>
      </c>
      <c r="B175" t="s">
        <v>509</v>
      </c>
      <c r="C175" t="s">
        <v>510</v>
      </c>
      <c r="D175" t="s">
        <v>910</v>
      </c>
      <c r="E175" t="s">
        <v>1158</v>
      </c>
      <c r="F175">
        <v>608</v>
      </c>
      <c r="G175" t="s">
        <v>1280</v>
      </c>
    </row>
    <row r="176" spans="1:11" x14ac:dyDescent="0.35">
      <c r="A176" t="s">
        <v>511</v>
      </c>
      <c r="B176" t="s">
        <v>512</v>
      </c>
      <c r="C176" t="s">
        <v>513</v>
      </c>
      <c r="D176" t="s">
        <v>911</v>
      </c>
    </row>
    <row r="177" spans="1:7" x14ac:dyDescent="0.35">
      <c r="A177" t="s">
        <v>514</v>
      </c>
      <c r="B177" t="s">
        <v>515</v>
      </c>
      <c r="C177" t="s">
        <v>516</v>
      </c>
      <c r="D177" t="s">
        <v>912</v>
      </c>
      <c r="E177" t="s">
        <v>1160</v>
      </c>
      <c r="F177">
        <v>985</v>
      </c>
      <c r="G177" t="s">
        <v>1282</v>
      </c>
    </row>
    <row r="178" spans="1:7" x14ac:dyDescent="0.35">
      <c r="A178" t="s">
        <v>517</v>
      </c>
      <c r="B178" t="s">
        <v>518</v>
      </c>
      <c r="C178" t="s">
        <v>519</v>
      </c>
      <c r="D178" t="s">
        <v>913</v>
      </c>
      <c r="E178" t="s">
        <v>1080</v>
      </c>
      <c r="F178">
        <v>978</v>
      </c>
      <c r="G178" t="s">
        <v>1081</v>
      </c>
    </row>
    <row r="179" spans="1:7" x14ac:dyDescent="0.35">
      <c r="A179" t="s">
        <v>520</v>
      </c>
      <c r="B179" t="s">
        <v>521</v>
      </c>
      <c r="C179" t="s">
        <v>522</v>
      </c>
      <c r="D179" t="s">
        <v>914</v>
      </c>
      <c r="E179" t="s">
        <v>1199</v>
      </c>
      <c r="F179">
        <v>840</v>
      </c>
      <c r="G179" t="s">
        <v>1200</v>
      </c>
    </row>
    <row r="180" spans="1:7" x14ac:dyDescent="0.35">
      <c r="A180" t="s">
        <v>523</v>
      </c>
      <c r="B180" t="s">
        <v>524</v>
      </c>
      <c r="C180" t="s">
        <v>525</v>
      </c>
      <c r="D180" t="s">
        <v>915</v>
      </c>
      <c r="E180" t="s">
        <v>1163</v>
      </c>
      <c r="F180">
        <v>634</v>
      </c>
      <c r="G180" t="s">
        <v>1283</v>
      </c>
    </row>
    <row r="181" spans="1:7" x14ac:dyDescent="0.35">
      <c r="A181" t="s">
        <v>720</v>
      </c>
      <c r="B181" t="s">
        <v>154</v>
      </c>
      <c r="C181" t="s">
        <v>155</v>
      </c>
      <c r="D181" t="s">
        <v>789</v>
      </c>
      <c r="E181" t="s">
        <v>1208</v>
      </c>
      <c r="F181">
        <v>950</v>
      </c>
      <c r="G181" t="s">
        <v>1320</v>
      </c>
    </row>
    <row r="182" spans="1:7" x14ac:dyDescent="0.35">
      <c r="A182" t="s">
        <v>722</v>
      </c>
      <c r="B182" t="s">
        <v>526</v>
      </c>
      <c r="C182" t="s">
        <v>527</v>
      </c>
      <c r="D182" t="s">
        <v>916</v>
      </c>
      <c r="E182" t="s">
        <v>1080</v>
      </c>
      <c r="F182">
        <v>978</v>
      </c>
      <c r="G182" t="s">
        <v>1081</v>
      </c>
    </row>
    <row r="183" spans="1:7" x14ac:dyDescent="0.35">
      <c r="A183" t="s">
        <v>528</v>
      </c>
      <c r="B183" t="s">
        <v>529</v>
      </c>
      <c r="C183" t="s">
        <v>530</v>
      </c>
      <c r="D183" t="s">
        <v>917</v>
      </c>
      <c r="E183" t="s">
        <v>1164</v>
      </c>
      <c r="F183">
        <v>946</v>
      </c>
      <c r="G183" t="s">
        <v>1284</v>
      </c>
    </row>
    <row r="184" spans="1:7" x14ac:dyDescent="0.35">
      <c r="A184" t="s">
        <v>531</v>
      </c>
      <c r="B184" t="s">
        <v>532</v>
      </c>
      <c r="C184" t="s">
        <v>533</v>
      </c>
      <c r="D184" t="s">
        <v>918</v>
      </c>
      <c r="E184" t="s">
        <v>1166</v>
      </c>
      <c r="F184">
        <v>643</v>
      </c>
      <c r="G184" t="s">
        <v>1286</v>
      </c>
    </row>
    <row r="185" spans="1:7" x14ac:dyDescent="0.35">
      <c r="A185" t="s">
        <v>534</v>
      </c>
      <c r="B185" t="s">
        <v>535</v>
      </c>
      <c r="C185" t="s">
        <v>536</v>
      </c>
      <c r="D185" t="s">
        <v>919</v>
      </c>
      <c r="E185" t="s">
        <v>1167</v>
      </c>
      <c r="F185">
        <v>646</v>
      </c>
      <c r="G185" t="s">
        <v>1287</v>
      </c>
    </row>
    <row r="186" spans="1:7" x14ac:dyDescent="0.35">
      <c r="A186" t="s">
        <v>539</v>
      </c>
      <c r="B186" t="s">
        <v>540</v>
      </c>
      <c r="C186" t="s">
        <v>541</v>
      </c>
      <c r="D186" t="s">
        <v>921</v>
      </c>
      <c r="E186" t="s">
        <v>1174</v>
      </c>
      <c r="F186">
        <v>654</v>
      </c>
      <c r="G186" t="s">
        <v>1294</v>
      </c>
    </row>
    <row r="187" spans="1:7" x14ac:dyDescent="0.35">
      <c r="A187" t="s">
        <v>542</v>
      </c>
      <c r="B187" t="s">
        <v>543</v>
      </c>
      <c r="C187" t="s">
        <v>544</v>
      </c>
      <c r="D187" t="s">
        <v>922</v>
      </c>
      <c r="E187" t="s">
        <v>1209</v>
      </c>
      <c r="F187">
        <v>951</v>
      </c>
      <c r="G187" t="s">
        <v>1210</v>
      </c>
    </row>
    <row r="188" spans="1:7" x14ac:dyDescent="0.35">
      <c r="A188" t="s">
        <v>545</v>
      </c>
      <c r="B188" t="s">
        <v>546</v>
      </c>
      <c r="C188" t="s">
        <v>547</v>
      </c>
      <c r="D188" t="s">
        <v>923</v>
      </c>
      <c r="E188" t="s">
        <v>1209</v>
      </c>
      <c r="F188">
        <v>951</v>
      </c>
      <c r="G188" t="s">
        <v>1210</v>
      </c>
    </row>
    <row r="189" spans="1:7" x14ac:dyDescent="0.35">
      <c r="A189" t="s">
        <v>550</v>
      </c>
      <c r="B189" t="s">
        <v>551</v>
      </c>
      <c r="C189" t="s">
        <v>552</v>
      </c>
      <c r="D189" t="s">
        <v>925</v>
      </c>
      <c r="E189" t="s">
        <v>1080</v>
      </c>
      <c r="F189">
        <v>978</v>
      </c>
      <c r="G189" t="s">
        <v>1081</v>
      </c>
    </row>
    <row r="190" spans="1:7" x14ac:dyDescent="0.35">
      <c r="A190" t="s">
        <v>553</v>
      </c>
      <c r="B190" t="s">
        <v>554</v>
      </c>
      <c r="C190" t="s">
        <v>555</v>
      </c>
      <c r="D190" t="s">
        <v>926</v>
      </c>
      <c r="E190" t="s">
        <v>1209</v>
      </c>
      <c r="F190">
        <v>951</v>
      </c>
      <c r="G190" t="s">
        <v>1210</v>
      </c>
    </row>
    <row r="191" spans="1:7" x14ac:dyDescent="0.35">
      <c r="A191" t="s">
        <v>723</v>
      </c>
      <c r="B191" t="s">
        <v>537</v>
      </c>
      <c r="C191" t="s">
        <v>538</v>
      </c>
      <c r="D191" t="s">
        <v>920</v>
      </c>
      <c r="E191" t="s">
        <v>1080</v>
      </c>
      <c r="F191">
        <v>978</v>
      </c>
      <c r="G191" t="s">
        <v>1081</v>
      </c>
    </row>
    <row r="192" spans="1:7" x14ac:dyDescent="0.35">
      <c r="A192" t="s">
        <v>731</v>
      </c>
      <c r="B192" t="s">
        <v>548</v>
      </c>
      <c r="C192" t="s">
        <v>549</v>
      </c>
      <c r="D192" t="s">
        <v>924</v>
      </c>
      <c r="E192" t="s">
        <v>1080</v>
      </c>
      <c r="F192">
        <v>978</v>
      </c>
      <c r="G192" t="s">
        <v>1081</v>
      </c>
    </row>
    <row r="193" spans="1:7" x14ac:dyDescent="0.35">
      <c r="A193" t="s">
        <v>556</v>
      </c>
      <c r="B193" t="s">
        <v>557</v>
      </c>
      <c r="C193" t="s">
        <v>558</v>
      </c>
      <c r="D193" t="s">
        <v>927</v>
      </c>
      <c r="E193" t="s">
        <v>1206</v>
      </c>
      <c r="F193">
        <v>882</v>
      </c>
      <c r="G193" t="s">
        <v>1207</v>
      </c>
    </row>
    <row r="194" spans="1:7" x14ac:dyDescent="0.35">
      <c r="A194" t="s">
        <v>559</v>
      </c>
      <c r="B194" t="s">
        <v>560</v>
      </c>
      <c r="C194" t="s">
        <v>561</v>
      </c>
      <c r="D194" t="s">
        <v>928</v>
      </c>
      <c r="E194" t="s">
        <v>1080</v>
      </c>
      <c r="F194">
        <v>978</v>
      </c>
      <c r="G194" t="s">
        <v>1081</v>
      </c>
    </row>
    <row r="195" spans="1:7" x14ac:dyDescent="0.35">
      <c r="A195" t="s">
        <v>562</v>
      </c>
      <c r="B195" t="s">
        <v>563</v>
      </c>
      <c r="C195" t="s">
        <v>564</v>
      </c>
      <c r="D195" t="s">
        <v>929</v>
      </c>
      <c r="E195" t="s">
        <v>1297</v>
      </c>
      <c r="F195">
        <v>678</v>
      </c>
      <c r="G195" t="s">
        <v>1298</v>
      </c>
    </row>
    <row r="196" spans="1:7" x14ac:dyDescent="0.35">
      <c r="A196" t="s">
        <v>565</v>
      </c>
      <c r="B196" t="s">
        <v>566</v>
      </c>
      <c r="C196" t="s">
        <v>567</v>
      </c>
      <c r="D196" t="s">
        <v>930</v>
      </c>
      <c r="E196" t="s">
        <v>1168</v>
      </c>
      <c r="F196">
        <v>682</v>
      </c>
      <c r="G196" t="s">
        <v>1288</v>
      </c>
    </row>
    <row r="197" spans="1:7" x14ac:dyDescent="0.35">
      <c r="A197" t="s">
        <v>568</v>
      </c>
      <c r="B197" t="s">
        <v>569</v>
      </c>
      <c r="C197" t="s">
        <v>570</v>
      </c>
      <c r="D197" t="s">
        <v>931</v>
      </c>
      <c r="E197" t="s">
        <v>1211</v>
      </c>
      <c r="F197">
        <v>952</v>
      </c>
      <c r="G197" t="s">
        <v>1314</v>
      </c>
    </row>
    <row r="198" spans="1:7" x14ac:dyDescent="0.35">
      <c r="A198" t="s">
        <v>571</v>
      </c>
      <c r="B198" t="s">
        <v>572</v>
      </c>
      <c r="C198" t="s">
        <v>573</v>
      </c>
      <c r="D198" t="s">
        <v>932</v>
      </c>
      <c r="E198" t="s">
        <v>1165</v>
      </c>
      <c r="F198">
        <v>941</v>
      </c>
      <c r="G198" t="s">
        <v>1285</v>
      </c>
    </row>
    <row r="199" spans="1:7" x14ac:dyDescent="0.35">
      <c r="A199" t="s">
        <v>574</v>
      </c>
      <c r="B199" t="s">
        <v>575</v>
      </c>
      <c r="C199" t="s">
        <v>576</v>
      </c>
      <c r="D199" t="s">
        <v>933</v>
      </c>
      <c r="E199" t="s">
        <v>1170</v>
      </c>
      <c r="F199">
        <v>690</v>
      </c>
      <c r="G199" t="s">
        <v>1290</v>
      </c>
    </row>
    <row r="200" spans="1:7" x14ac:dyDescent="0.35">
      <c r="A200" t="s">
        <v>577</v>
      </c>
      <c r="B200" t="s">
        <v>578</v>
      </c>
      <c r="C200" t="s">
        <v>579</v>
      </c>
      <c r="D200" t="s">
        <v>934</v>
      </c>
      <c r="E200" t="s">
        <v>1175</v>
      </c>
      <c r="F200">
        <v>694</v>
      </c>
      <c r="G200" t="s">
        <v>1176</v>
      </c>
    </row>
    <row r="201" spans="1:7" x14ac:dyDescent="0.35">
      <c r="A201" t="s">
        <v>580</v>
      </c>
      <c r="B201" t="s">
        <v>581</v>
      </c>
      <c r="C201" t="s">
        <v>582</v>
      </c>
      <c r="D201" t="s">
        <v>935</v>
      </c>
      <c r="E201" t="s">
        <v>1173</v>
      </c>
      <c r="F201">
        <v>702</v>
      </c>
      <c r="G201" t="s">
        <v>1293</v>
      </c>
    </row>
    <row r="202" spans="1:7" x14ac:dyDescent="0.35">
      <c r="A202" t="s">
        <v>583</v>
      </c>
      <c r="B202" t="s">
        <v>584</v>
      </c>
      <c r="C202" t="s">
        <v>585</v>
      </c>
      <c r="D202" t="s">
        <v>936</v>
      </c>
      <c r="E202" t="s">
        <v>1080</v>
      </c>
      <c r="F202">
        <v>978</v>
      </c>
      <c r="G202" t="s">
        <v>1081</v>
      </c>
    </row>
    <row r="203" spans="1:7" x14ac:dyDescent="0.35">
      <c r="A203" t="s">
        <v>586</v>
      </c>
      <c r="B203" t="s">
        <v>587</v>
      </c>
      <c r="C203" t="s">
        <v>588</v>
      </c>
      <c r="D203" t="s">
        <v>937</v>
      </c>
      <c r="E203" t="s">
        <v>1080</v>
      </c>
      <c r="F203">
        <v>978</v>
      </c>
      <c r="G203" t="s">
        <v>1081</v>
      </c>
    </row>
    <row r="204" spans="1:7" x14ac:dyDescent="0.35">
      <c r="A204" t="s">
        <v>589</v>
      </c>
      <c r="B204" t="s">
        <v>590</v>
      </c>
      <c r="C204" t="s">
        <v>591</v>
      </c>
      <c r="D204" t="s">
        <v>938</v>
      </c>
      <c r="E204" t="s">
        <v>1169</v>
      </c>
      <c r="F204">
        <v>90</v>
      </c>
      <c r="G204" t="s">
        <v>1289</v>
      </c>
    </row>
    <row r="205" spans="1:7" x14ac:dyDescent="0.35">
      <c r="A205" t="s">
        <v>592</v>
      </c>
      <c r="B205" t="s">
        <v>593</v>
      </c>
      <c r="C205" t="s">
        <v>594</v>
      </c>
      <c r="D205" t="s">
        <v>939</v>
      </c>
      <c r="E205" t="s">
        <v>1177</v>
      </c>
      <c r="F205">
        <v>706</v>
      </c>
      <c r="G205" t="s">
        <v>1295</v>
      </c>
    </row>
    <row r="206" spans="1:7" x14ac:dyDescent="0.35">
      <c r="A206" t="s">
        <v>595</v>
      </c>
      <c r="B206" t="s">
        <v>596</v>
      </c>
      <c r="C206" t="s">
        <v>597</v>
      </c>
      <c r="D206" t="s">
        <v>940</v>
      </c>
      <c r="E206" t="s">
        <v>1213</v>
      </c>
      <c r="F206">
        <v>710</v>
      </c>
      <c r="G206" t="s">
        <v>1316</v>
      </c>
    </row>
    <row r="207" spans="1:7" x14ac:dyDescent="0.35">
      <c r="A207" t="s">
        <v>598</v>
      </c>
      <c r="B207" t="s">
        <v>599</v>
      </c>
      <c r="C207" t="s">
        <v>600</v>
      </c>
      <c r="D207" t="s">
        <v>941</v>
      </c>
    </row>
    <row r="208" spans="1:7" x14ac:dyDescent="0.35">
      <c r="A208" t="s">
        <v>601</v>
      </c>
      <c r="B208" t="s">
        <v>602</v>
      </c>
      <c r="C208" t="s">
        <v>603</v>
      </c>
      <c r="D208" t="s">
        <v>942</v>
      </c>
      <c r="E208" t="s">
        <v>1180</v>
      </c>
      <c r="F208">
        <v>728</v>
      </c>
      <c r="G208" t="s">
        <v>1296</v>
      </c>
    </row>
    <row r="209" spans="1:7" x14ac:dyDescent="0.35">
      <c r="A209" t="s">
        <v>604</v>
      </c>
      <c r="B209" t="s">
        <v>605</v>
      </c>
      <c r="C209" t="s">
        <v>606</v>
      </c>
      <c r="D209" t="s">
        <v>943</v>
      </c>
      <c r="E209" t="s">
        <v>1080</v>
      </c>
      <c r="F209">
        <v>978</v>
      </c>
      <c r="G209" t="s">
        <v>1081</v>
      </c>
    </row>
    <row r="210" spans="1:7" x14ac:dyDescent="0.35">
      <c r="A210" t="s">
        <v>607</v>
      </c>
      <c r="B210" t="s">
        <v>608</v>
      </c>
      <c r="C210" t="s">
        <v>609</v>
      </c>
      <c r="D210" t="s">
        <v>944</v>
      </c>
      <c r="E210" t="s">
        <v>1127</v>
      </c>
      <c r="F210">
        <v>144</v>
      </c>
      <c r="G210" t="s">
        <v>1257</v>
      </c>
    </row>
    <row r="211" spans="1:7" x14ac:dyDescent="0.35">
      <c r="A211" t="s">
        <v>610</v>
      </c>
      <c r="B211" t="s">
        <v>611</v>
      </c>
      <c r="C211" t="s">
        <v>612</v>
      </c>
      <c r="D211" t="s">
        <v>945</v>
      </c>
      <c r="E211" t="s">
        <v>1171</v>
      </c>
      <c r="F211">
        <v>938</v>
      </c>
      <c r="G211" t="s">
        <v>1291</v>
      </c>
    </row>
    <row r="212" spans="1:7" x14ac:dyDescent="0.35">
      <c r="A212" t="s">
        <v>613</v>
      </c>
      <c r="B212" t="s">
        <v>614</v>
      </c>
      <c r="C212" t="s">
        <v>615</v>
      </c>
      <c r="D212" t="s">
        <v>946</v>
      </c>
      <c r="E212" t="s">
        <v>1178</v>
      </c>
      <c r="F212">
        <v>968</v>
      </c>
      <c r="G212" t="s">
        <v>1179</v>
      </c>
    </row>
    <row r="213" spans="1:7" x14ac:dyDescent="0.35">
      <c r="A213" t="s">
        <v>616</v>
      </c>
      <c r="B213" t="s">
        <v>617</v>
      </c>
      <c r="C213" t="s">
        <v>618</v>
      </c>
      <c r="D213" t="s">
        <v>947</v>
      </c>
    </row>
    <row r="214" spans="1:7" x14ac:dyDescent="0.35">
      <c r="A214" t="s">
        <v>621</v>
      </c>
      <c r="B214" t="s">
        <v>622</v>
      </c>
      <c r="C214" t="s">
        <v>623</v>
      </c>
      <c r="D214" t="s">
        <v>949</v>
      </c>
      <c r="E214" t="s">
        <v>1172</v>
      </c>
      <c r="F214">
        <v>752</v>
      </c>
      <c r="G214" t="s">
        <v>1292</v>
      </c>
    </row>
    <row r="215" spans="1:7" x14ac:dyDescent="0.35">
      <c r="A215" t="s">
        <v>624</v>
      </c>
      <c r="B215" t="s">
        <v>625</v>
      </c>
      <c r="C215" t="s">
        <v>626</v>
      </c>
      <c r="D215" t="s">
        <v>950</v>
      </c>
      <c r="E215" t="s">
        <v>1055</v>
      </c>
      <c r="F215">
        <v>756</v>
      </c>
      <c r="G215" t="s">
        <v>1056</v>
      </c>
    </row>
    <row r="216" spans="1:7" x14ac:dyDescent="0.35">
      <c r="A216" t="s">
        <v>732</v>
      </c>
      <c r="B216" t="s">
        <v>627</v>
      </c>
      <c r="C216" t="s">
        <v>628</v>
      </c>
      <c r="D216" t="s">
        <v>951</v>
      </c>
      <c r="E216" t="s">
        <v>1181</v>
      </c>
      <c r="F216">
        <v>760</v>
      </c>
      <c r="G216" t="s">
        <v>1299</v>
      </c>
    </row>
    <row r="217" spans="1:7" x14ac:dyDescent="0.35">
      <c r="A217" t="s">
        <v>717</v>
      </c>
      <c r="B217" t="s">
        <v>629</v>
      </c>
      <c r="C217" t="s">
        <v>630</v>
      </c>
      <c r="D217" t="s">
        <v>952</v>
      </c>
      <c r="E217" t="s">
        <v>1192</v>
      </c>
      <c r="F217">
        <v>901</v>
      </c>
      <c r="G217" t="s">
        <v>1193</v>
      </c>
    </row>
    <row r="218" spans="1:7" x14ac:dyDescent="0.35">
      <c r="A218" t="s">
        <v>631</v>
      </c>
      <c r="B218" t="s">
        <v>632</v>
      </c>
      <c r="C218" t="s">
        <v>633</v>
      </c>
      <c r="D218" t="s">
        <v>953</v>
      </c>
      <c r="E218" t="s">
        <v>1184</v>
      </c>
      <c r="F218">
        <v>972</v>
      </c>
      <c r="G218" t="s">
        <v>1302</v>
      </c>
    </row>
    <row r="219" spans="1:7" x14ac:dyDescent="0.35">
      <c r="A219" t="s">
        <v>716</v>
      </c>
      <c r="B219" t="s">
        <v>634</v>
      </c>
      <c r="C219" t="s">
        <v>635</v>
      </c>
      <c r="D219" t="s">
        <v>954</v>
      </c>
      <c r="E219" t="s">
        <v>1194</v>
      </c>
      <c r="F219">
        <v>834</v>
      </c>
      <c r="G219" t="s">
        <v>1195</v>
      </c>
    </row>
    <row r="220" spans="1:7" x14ac:dyDescent="0.35">
      <c r="A220" t="s">
        <v>636</v>
      </c>
      <c r="B220" t="s">
        <v>637</v>
      </c>
      <c r="C220" t="s">
        <v>638</v>
      </c>
      <c r="D220" t="s">
        <v>955</v>
      </c>
      <c r="E220" t="s">
        <v>1183</v>
      </c>
      <c r="F220">
        <v>764</v>
      </c>
      <c r="G220" t="s">
        <v>1301</v>
      </c>
    </row>
    <row r="221" spans="1:7" x14ac:dyDescent="0.35">
      <c r="A221" t="s">
        <v>639</v>
      </c>
      <c r="B221" t="s">
        <v>640</v>
      </c>
      <c r="C221" t="s">
        <v>641</v>
      </c>
      <c r="D221" t="s">
        <v>956</v>
      </c>
      <c r="E221" t="s">
        <v>1199</v>
      </c>
      <c r="F221">
        <v>840</v>
      </c>
      <c r="G221" t="s">
        <v>1200</v>
      </c>
    </row>
    <row r="222" spans="1:7" x14ac:dyDescent="0.35">
      <c r="A222" t="s">
        <v>642</v>
      </c>
      <c r="B222" t="s">
        <v>643</v>
      </c>
      <c r="C222" t="s">
        <v>644</v>
      </c>
      <c r="D222" t="s">
        <v>957</v>
      </c>
      <c r="E222" t="s">
        <v>1211</v>
      </c>
      <c r="F222">
        <v>952</v>
      </c>
      <c r="G222" t="s">
        <v>1314</v>
      </c>
    </row>
    <row r="223" spans="1:7" x14ac:dyDescent="0.35">
      <c r="A223" t="s">
        <v>645</v>
      </c>
      <c r="B223" t="s">
        <v>646</v>
      </c>
      <c r="C223" t="s">
        <v>647</v>
      </c>
      <c r="D223" t="s">
        <v>958</v>
      </c>
    </row>
    <row r="224" spans="1:7" x14ac:dyDescent="0.35">
      <c r="A224" t="s">
        <v>648</v>
      </c>
      <c r="B224" t="s">
        <v>649</v>
      </c>
      <c r="C224" t="s">
        <v>650</v>
      </c>
      <c r="D224" t="s">
        <v>959</v>
      </c>
      <c r="E224" t="s">
        <v>1188</v>
      </c>
      <c r="F224">
        <v>776</v>
      </c>
      <c r="G224" t="s">
        <v>1304</v>
      </c>
    </row>
    <row r="225" spans="1:7" x14ac:dyDescent="0.35">
      <c r="A225" t="s">
        <v>651</v>
      </c>
      <c r="B225" t="s">
        <v>652</v>
      </c>
      <c r="C225" t="s">
        <v>653</v>
      </c>
      <c r="D225" t="s">
        <v>960</v>
      </c>
      <c r="E225" t="s">
        <v>1191</v>
      </c>
      <c r="F225">
        <v>780</v>
      </c>
      <c r="G225" t="s">
        <v>1305</v>
      </c>
    </row>
    <row r="226" spans="1:7" x14ac:dyDescent="0.35">
      <c r="A226" t="s">
        <v>654</v>
      </c>
      <c r="B226" t="s">
        <v>655</v>
      </c>
      <c r="C226" t="s">
        <v>656</v>
      </c>
      <c r="D226" t="s">
        <v>961</v>
      </c>
      <c r="E226" t="s">
        <v>1186</v>
      </c>
      <c r="F226">
        <v>788</v>
      </c>
      <c r="G226" t="s">
        <v>1187</v>
      </c>
    </row>
    <row r="227" spans="1:7" x14ac:dyDescent="0.35">
      <c r="A227" t="s">
        <v>657</v>
      </c>
      <c r="B227" t="s">
        <v>658</v>
      </c>
      <c r="C227" t="s">
        <v>659</v>
      </c>
      <c r="D227" t="s">
        <v>962</v>
      </c>
      <c r="E227" t="s">
        <v>1189</v>
      </c>
      <c r="F227">
        <v>949</v>
      </c>
      <c r="G227" t="s">
        <v>1190</v>
      </c>
    </row>
    <row r="228" spans="1:7" x14ac:dyDescent="0.35">
      <c r="A228" t="s">
        <v>660</v>
      </c>
      <c r="B228" t="s">
        <v>661</v>
      </c>
      <c r="C228" t="s">
        <v>662</v>
      </c>
      <c r="D228" t="s">
        <v>963</v>
      </c>
      <c r="E228" t="s">
        <v>1185</v>
      </c>
      <c r="F228">
        <v>934</v>
      </c>
      <c r="G228" t="s">
        <v>1303</v>
      </c>
    </row>
    <row r="229" spans="1:7" x14ac:dyDescent="0.35">
      <c r="A229" t="s">
        <v>663</v>
      </c>
      <c r="B229" t="s">
        <v>664</v>
      </c>
      <c r="C229" t="s">
        <v>665</v>
      </c>
      <c r="D229" t="s">
        <v>964</v>
      </c>
      <c r="E229" t="s">
        <v>1199</v>
      </c>
      <c r="F229">
        <v>840</v>
      </c>
      <c r="G229" t="s">
        <v>1200</v>
      </c>
    </row>
    <row r="230" spans="1:7" x14ac:dyDescent="0.35">
      <c r="A230" t="s">
        <v>666</v>
      </c>
      <c r="B230" t="s">
        <v>667</v>
      </c>
      <c r="C230" t="s">
        <v>668</v>
      </c>
      <c r="D230" t="s">
        <v>965</v>
      </c>
      <c r="E230" t="s">
        <v>1306</v>
      </c>
      <c r="F230">
        <v>0</v>
      </c>
      <c r="G230" t="s">
        <v>1307</v>
      </c>
    </row>
    <row r="231" spans="1:7" x14ac:dyDescent="0.35">
      <c r="A231" t="s">
        <v>669</v>
      </c>
      <c r="B231" t="s">
        <v>670</v>
      </c>
      <c r="C231" t="s">
        <v>671</v>
      </c>
      <c r="D231" t="s">
        <v>966</v>
      </c>
      <c r="E231" t="s">
        <v>1197</v>
      </c>
      <c r="F231">
        <v>800</v>
      </c>
      <c r="G231" t="s">
        <v>1198</v>
      </c>
    </row>
    <row r="232" spans="1:7" x14ac:dyDescent="0.35">
      <c r="A232" t="s">
        <v>672</v>
      </c>
      <c r="B232" t="s">
        <v>673</v>
      </c>
      <c r="C232" t="s">
        <v>674</v>
      </c>
      <c r="D232" t="s">
        <v>967</v>
      </c>
      <c r="E232" t="s">
        <v>1196</v>
      </c>
      <c r="F232">
        <v>980</v>
      </c>
      <c r="G232" t="s">
        <v>1308</v>
      </c>
    </row>
    <row r="233" spans="1:7" x14ac:dyDescent="0.35">
      <c r="A233" t="s">
        <v>675</v>
      </c>
      <c r="B233" t="s">
        <v>676</v>
      </c>
      <c r="C233" t="s">
        <v>677</v>
      </c>
      <c r="D233" t="s">
        <v>968</v>
      </c>
      <c r="E233" t="s">
        <v>1007</v>
      </c>
      <c r="F233">
        <v>784</v>
      </c>
      <c r="G233" t="s">
        <v>1008</v>
      </c>
    </row>
    <row r="234" spans="1:7" x14ac:dyDescent="0.35">
      <c r="A234" t="s">
        <v>678</v>
      </c>
      <c r="B234" t="s">
        <v>679</v>
      </c>
      <c r="C234" t="s">
        <v>680</v>
      </c>
      <c r="D234" t="s">
        <v>969</v>
      </c>
      <c r="E234" t="s">
        <v>1085</v>
      </c>
      <c r="F234">
        <v>826</v>
      </c>
      <c r="G234" t="s">
        <v>1086</v>
      </c>
    </row>
    <row r="235" spans="1:7" x14ac:dyDescent="0.35">
      <c r="A235" t="s">
        <v>684</v>
      </c>
      <c r="B235" t="s">
        <v>685</v>
      </c>
      <c r="C235" t="s">
        <v>686</v>
      </c>
      <c r="D235" t="s">
        <v>971</v>
      </c>
      <c r="E235" t="s">
        <v>1201</v>
      </c>
      <c r="F235">
        <v>858</v>
      </c>
      <c r="G235" t="s">
        <v>1309</v>
      </c>
    </row>
    <row r="236" spans="1:7" x14ac:dyDescent="0.35">
      <c r="A236" t="s">
        <v>687</v>
      </c>
      <c r="B236" t="s">
        <v>688</v>
      </c>
      <c r="C236" t="s">
        <v>689</v>
      </c>
      <c r="D236" t="s">
        <v>972</v>
      </c>
      <c r="E236" t="s">
        <v>1202</v>
      </c>
      <c r="F236">
        <v>860</v>
      </c>
      <c r="G236" t="s">
        <v>1310</v>
      </c>
    </row>
    <row r="237" spans="1:7" x14ac:dyDescent="0.35">
      <c r="A237" t="s">
        <v>690</v>
      </c>
      <c r="B237" t="s">
        <v>691</v>
      </c>
      <c r="C237" t="s">
        <v>692</v>
      </c>
      <c r="D237" t="s">
        <v>973</v>
      </c>
      <c r="E237" t="s">
        <v>1205</v>
      </c>
      <c r="F237">
        <v>548</v>
      </c>
      <c r="G237" t="s">
        <v>1313</v>
      </c>
    </row>
    <row r="238" spans="1:7" x14ac:dyDescent="0.35">
      <c r="A238" t="s">
        <v>726</v>
      </c>
      <c r="B238" t="s">
        <v>285</v>
      </c>
      <c r="C238" t="s">
        <v>286</v>
      </c>
      <c r="D238" t="s">
        <v>834</v>
      </c>
      <c r="E238" t="s">
        <v>1080</v>
      </c>
      <c r="F238">
        <v>978</v>
      </c>
      <c r="G238" t="s">
        <v>1081</v>
      </c>
    </row>
    <row r="239" spans="1:7" x14ac:dyDescent="0.35">
      <c r="A239" t="s">
        <v>733</v>
      </c>
      <c r="B239" t="s">
        <v>693</v>
      </c>
      <c r="C239" t="s">
        <v>694</v>
      </c>
      <c r="D239" t="s">
        <v>974</v>
      </c>
      <c r="E239" t="s">
        <v>1203</v>
      </c>
      <c r="F239">
        <v>937</v>
      </c>
      <c r="G239" t="s">
        <v>1311</v>
      </c>
    </row>
    <row r="240" spans="1:7" x14ac:dyDescent="0.35">
      <c r="A240" t="s">
        <v>695</v>
      </c>
      <c r="B240" t="s">
        <v>696</v>
      </c>
      <c r="C240" t="s">
        <v>697</v>
      </c>
      <c r="D240" t="s">
        <v>975</v>
      </c>
      <c r="E240" t="s">
        <v>1204</v>
      </c>
      <c r="F240">
        <v>704</v>
      </c>
      <c r="G240" t="s">
        <v>1312</v>
      </c>
    </row>
    <row r="241" spans="1:7" x14ac:dyDescent="0.35">
      <c r="A241" t="s">
        <v>698</v>
      </c>
      <c r="B241" t="s">
        <v>699</v>
      </c>
      <c r="C241" t="s">
        <v>700</v>
      </c>
      <c r="D241" t="s">
        <v>976</v>
      </c>
      <c r="E241" t="s">
        <v>1199</v>
      </c>
      <c r="F241">
        <v>840</v>
      </c>
      <c r="G241" t="s">
        <v>1200</v>
      </c>
    </row>
    <row r="242" spans="1:7" x14ac:dyDescent="0.35">
      <c r="A242" t="s">
        <v>701</v>
      </c>
      <c r="B242" t="s">
        <v>702</v>
      </c>
      <c r="C242" t="s">
        <v>703</v>
      </c>
      <c r="D242" t="s">
        <v>977</v>
      </c>
    </row>
    <row r="243" spans="1:7" x14ac:dyDescent="0.35">
      <c r="A243" t="s">
        <v>704</v>
      </c>
      <c r="B243" t="s">
        <v>705</v>
      </c>
      <c r="C243" t="s">
        <v>706</v>
      </c>
      <c r="D243" t="s">
        <v>978</v>
      </c>
    </row>
    <row r="244" spans="1:7" x14ac:dyDescent="0.35">
      <c r="A244" t="s">
        <v>707</v>
      </c>
      <c r="B244" t="s">
        <v>708</v>
      </c>
      <c r="C244" t="s">
        <v>709</v>
      </c>
      <c r="D244" t="s">
        <v>979</v>
      </c>
      <c r="E244" t="s">
        <v>1212</v>
      </c>
      <c r="F244">
        <v>886</v>
      </c>
      <c r="G244" t="s">
        <v>1315</v>
      </c>
    </row>
    <row r="245" spans="1:7" x14ac:dyDescent="0.35">
      <c r="A245" t="s">
        <v>710</v>
      </c>
      <c r="B245" t="s">
        <v>711</v>
      </c>
      <c r="C245" t="s">
        <v>712</v>
      </c>
      <c r="D245" t="s">
        <v>980</v>
      </c>
      <c r="E245" t="s">
        <v>1214</v>
      </c>
      <c r="F245">
        <v>967</v>
      </c>
      <c r="G245" t="s">
        <v>1317</v>
      </c>
    </row>
    <row r="246" spans="1:7" x14ac:dyDescent="0.35">
      <c r="A246" t="s">
        <v>713</v>
      </c>
      <c r="B246" t="s">
        <v>714</v>
      </c>
      <c r="C246" t="s">
        <v>715</v>
      </c>
      <c r="D246" t="s">
        <v>981</v>
      </c>
      <c r="E246" t="s">
        <v>1199</v>
      </c>
      <c r="F246">
        <v>840</v>
      </c>
      <c r="G246" t="s">
        <v>1200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26C1297-72EA-414A-BB15-72919DAB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Barack Kalima</cp:lastModifiedBy>
  <cp:lastPrinted>2018-09-11T11:28:24Z</cp:lastPrinted>
  <dcterms:created xsi:type="dcterms:W3CDTF">2018-04-20T09:16:43Z</dcterms:created>
  <dcterms:modified xsi:type="dcterms:W3CDTF">2025-04-13T18:32:44Z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