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00" activeTab="3"/>
  </bookViews>
  <sheets>
    <sheet name="Introduction" sheetId="1" r:id="rId1"/>
    <sheet name="1. About" sheetId="2" r:id="rId2"/>
    <sheet name="2. Contextual" sheetId="3" r:id="rId3"/>
    <sheet name="3. Revenues" sheetId="4" r:id="rId4"/>
    <sheet name="Revenues - example Norway" sheetId="5" state="hidden" r:id="rId5"/>
    <sheet name="Changelog" sheetId="6" state="hidden" r:id="rId6"/>
  </sheets>
  <definedNames>
    <definedName name="_xlnm.Print_Area" localSheetId="3">'3. Revenues'!$A$1:$AW$58</definedName>
  </definedNames>
  <calcPr fullCalcOnLoad="1"/>
</workbook>
</file>

<file path=xl/sharedStrings.xml><?xml version="1.0" encoding="utf-8"?>
<sst xmlns="http://schemas.openxmlformats.org/spreadsheetml/2006/main" count="696" uniqueCount="388">
  <si>
    <t>Other revenue</t>
  </si>
  <si>
    <t>Commodities</t>
  </si>
  <si>
    <t>4Sea Energy AS</t>
  </si>
  <si>
    <t>A/S Norske Shell</t>
  </si>
  <si>
    <t>Bayerngas Norge AS</t>
  </si>
  <si>
    <t>not included</t>
  </si>
  <si>
    <t>not applicable</t>
  </si>
  <si>
    <t>included</t>
  </si>
  <si>
    <t>State Direct Financial Investment (Petoro)</t>
  </si>
  <si>
    <t>Dividend from ownership of Statoil</t>
  </si>
  <si>
    <t>Oil/gas</t>
  </si>
  <si>
    <t>Name of revenue stream in country</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</si>
  <si>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</si>
  <si>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</si>
  <si>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</si>
  <si>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</si>
  <si>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</si>
  <si>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</si>
  <si>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</si>
  <si>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</si>
  <si>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</si>
  <si>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</si>
  <si>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</si>
  <si>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</si>
  <si>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</si>
  <si>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</si>
  <si>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</si>
  <si>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</si>
  <si>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</si>
  <si>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</si>
  <si>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</si>
  <si>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</si>
  <si>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</si>
  <si>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</si>
  <si>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</si>
  <si>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</si>
  <si>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</si>
  <si>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</si>
  <si>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</si>
  <si>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</si>
  <si>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</si>
  <si>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</si>
  <si>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</si>
  <si>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</si>
  <si>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</si>
  <si>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</si>
  <si>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</si>
  <si>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</si>
  <si>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</si>
  <si>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</si>
  <si>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</si>
  <si>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</si>
  <si>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</si>
  <si>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</si>
  <si>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</si>
  <si>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</si>
  <si>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</si>
  <si>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</si>
  <si>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</si>
  <si>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</si>
  <si>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</si>
  <si>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</si>
  <si>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</si>
  <si>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</si>
  <si>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</si>
  <si>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</si>
  <si>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</si>
  <si>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</si>
  <si>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</si>
  <si>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</si>
  <si>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</si>
  <si>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</si>
  <si>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</si>
  <si>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</si>
  <si>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</si>
  <si>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</si>
  <si>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</si>
  <si>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</si>
  <si>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Subtotals</t>
  </si>
  <si>
    <t>Legal name</t>
  </si>
  <si>
    <t>Identification #</t>
  </si>
  <si>
    <t>Start Date</t>
  </si>
  <si>
    <t>End Date</t>
  </si>
  <si>
    <t>Oil</t>
  </si>
  <si>
    <t>Gas</t>
  </si>
  <si>
    <t>Mining</t>
  </si>
  <si>
    <t>Other</t>
  </si>
  <si>
    <t>&lt;text&gt;</t>
  </si>
  <si>
    <t>&lt;URL&gt;</t>
  </si>
  <si>
    <t>Other file, link</t>
  </si>
  <si>
    <t>&lt;number&gt;</t>
  </si>
  <si>
    <t>By Revenue Stream</t>
  </si>
  <si>
    <t>By Company</t>
  </si>
  <si>
    <t>Entry</t>
  </si>
  <si>
    <t>Contextual information</t>
  </si>
  <si>
    <t>Public registory of licences, oil</t>
  </si>
  <si>
    <t>Public registory of licences, mining</t>
  </si>
  <si>
    <t>Information about awarding and transfer of licences</t>
  </si>
  <si>
    <t>Add rows as necessary to add other sectors</t>
  </si>
  <si>
    <t>PDF</t>
  </si>
  <si>
    <t>If multiple files, add rows as necessary.</t>
  </si>
  <si>
    <t>“Summary data from each EITI Report should be submitted electronically to the International Secretariat according to the standardised reporting format provided by the International Secretariat”</t>
  </si>
  <si>
    <t xml:space="preserve">   Part 2 addresses availability of contextual data, in line with requirements 3 and 4</t>
  </si>
  <si>
    <t>Fields marked in orange are required.</t>
  </si>
  <si>
    <t>Fields marked in yellow are optional.</t>
  </si>
  <si>
    <t>According to the EITI Standard §5.3.b:</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</si>
  <si>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</si>
  <si>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</si>
  <si>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</si>
  <si>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</si>
  <si>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</si>
  <si>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</si>
  <si>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</si>
  <si>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Disaggregtion of Data</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</si>
  <si>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</si>
  <si>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</si>
  <si>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</si>
  <si>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</si>
  <si>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</si>
  <si>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 xml:space="preserve">   Part 3 covers data on government revenues per revenue stream and company. An example of this part using Norway's 2012 EITI Report is available in a final worksheet</t>
  </si>
  <si>
    <t>Norges Bank</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</si>
  <si>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</si>
  <si>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</si>
  <si>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</si>
  <si>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</si>
  <si>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</si>
  <si>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</si>
  <si>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</si>
  <si>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</si>
  <si>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</si>
  <si>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</si>
  <si>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</si>
  <si>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</si>
  <si>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</si>
  <si>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</si>
  <si>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</si>
  <si>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</si>
  <si>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</si>
  <si>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</si>
  <si>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</si>
  <si>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</si>
  <si>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</si>
  <si>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</si>
  <si>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</si>
  <si>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1143E</t>
  </si>
  <si>
    <t xml:space="preserve">   Profits of natural resource fiscal monopolies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</si>
  <si>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</si>
  <si>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</si>
  <si>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</si>
  <si>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</si>
  <si>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</si>
  <si>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</si>
  <si>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</si>
  <si>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</si>
  <si>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</si>
  <si>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</si>
  <si>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</si>
  <si>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</si>
  <si>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</si>
  <si>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</si>
  <si>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</si>
  <si>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</si>
  <si>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</si>
  <si>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</si>
  <si>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</si>
  <si>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</si>
  <si>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</si>
  <si>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</si>
  <si>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</si>
  <si>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</si>
  <si>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</si>
  <si>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</si>
  <si>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</si>
  <si>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</si>
  <si>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</si>
  <si>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</si>
  <si>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</si>
  <si>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</si>
  <si>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</si>
  <si>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</si>
  <si>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</si>
  <si>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</si>
  <si>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</si>
  <si>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</si>
  <si>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</si>
  <si>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</si>
  <si>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</si>
  <si>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</si>
  <si>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</si>
  <si>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</si>
  <si>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</si>
  <si>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</si>
  <si>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</si>
  <si>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</si>
  <si>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</si>
  <si>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</si>
  <si>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</si>
  <si>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</si>
  <si>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</si>
  <si>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</si>
  <si>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</si>
  <si>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</si>
  <si>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</si>
  <si>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</si>
  <si>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</si>
  <si>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</si>
  <si>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</si>
  <si>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</si>
  <si>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</si>
  <si>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</si>
  <si>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</si>
  <si>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</si>
  <si>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Figures for payments broken down by ordinary tax and special tax are not available. Therefore figures under Special Tax include also CIT.</t>
  </si>
  <si>
    <t>Enter companies included in the EITI Report. Add columns as necessary.</t>
  </si>
  <si>
    <t>Indicate if revenue stream is "included",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</si>
  <si>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Record figures as reported by government, corrected after reconcilation.</t>
  </si>
  <si>
    <t>About</t>
  </si>
  <si>
    <t xml:space="preserve">   Part 1 covers the basic characteristics about the report</t>
  </si>
  <si>
    <t>Template for Summary Data from the EITI Report</t>
  </si>
  <si>
    <r>
      <t xml:space="preserve">This template should be completed in full and </t>
    </r>
    <r>
      <rPr>
        <u val="single"/>
        <sz val="11"/>
        <color indexed="8"/>
        <rFont val="Calibri"/>
        <family val="2"/>
      </rPr>
      <t>submitted by email</t>
    </r>
    <r>
      <rPr>
        <sz val="11"/>
        <rFont val="Calibri"/>
        <family val="2"/>
      </rPr>
      <t xml:space="preserve"> by the national secretariat </t>
    </r>
    <r>
      <rPr>
        <sz val="11"/>
        <color indexed="8"/>
        <rFont val="Calibri"/>
        <family val="2"/>
      </rPr>
      <t xml:space="preserve">to the International EITI Secretariat following the publication of the report. </t>
    </r>
  </si>
  <si>
    <t>Conversion rate utilised.  US $ 1 =</t>
  </si>
  <si>
    <t>Registry 2</t>
  </si>
  <si>
    <t>ISO currency code</t>
  </si>
  <si>
    <t>&lt;URL, or reference to section in EITI Report&gt;</t>
  </si>
  <si>
    <t>Publicly available registry of contracts</t>
  </si>
  <si>
    <t>&lt;name of document&gt;</t>
  </si>
  <si>
    <t>&lt;name of the registry/not available&gt;</t>
  </si>
  <si>
    <t>Add/remove rows as necessary, per registry</t>
  </si>
  <si>
    <t>&lt;reference to section in EITI Report&gt;</t>
  </si>
  <si>
    <t>Example: Norway's 2012 EITI Report.</t>
  </si>
  <si>
    <t>Add rows as necessary</t>
  </si>
  <si>
    <t>If yes, link to government's accounts, where revenues are recorded</t>
  </si>
  <si>
    <t>Name</t>
  </si>
  <si>
    <t>Email address</t>
  </si>
  <si>
    <t>Organisation</t>
  </si>
  <si>
    <t>Contact details to person who has completed this template</t>
  </si>
  <si>
    <t>Unit</t>
  </si>
  <si>
    <t>US $</t>
  </si>
  <si>
    <t>Modify entry in "unit" column if other than default.</t>
  </si>
  <si>
    <t>million Sm3</t>
  </si>
  <si>
    <t>million Sm3 o.e.</t>
  </si>
  <si>
    <t>Oil, volume</t>
  </si>
  <si>
    <t>Gas, volume</t>
  </si>
  <si>
    <t>Commodity 4, volume</t>
  </si>
  <si>
    <t>Contribution of extractive industries to economy (3.4)</t>
  </si>
  <si>
    <t>Production volume and value (3.5.a)</t>
  </si>
  <si>
    <t>Export volume and value (3.5.b)</t>
  </si>
  <si>
    <t>Register of licences (3.9)</t>
  </si>
  <si>
    <t>Allocation of licences (3.10)</t>
  </si>
  <si>
    <t>Beneficial ownership (3.11)</t>
  </si>
  <si>
    <t>Contracts (3.12)</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</si>
  <si>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</si>
  <si>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</si>
  <si>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</si>
  <si>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</si>
  <si>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</si>
  <si>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Sale of the state’s share of production or other sales collected in-kind (4.1.c)</t>
  </si>
  <si>
    <t>Social expenditures (4.1.e)</t>
  </si>
  <si>
    <t>Does the report address the issue?</t>
  </si>
  <si>
    <t>Does the report address social expenditures?</t>
  </si>
  <si>
    <t>Total volume sold? (indicate unit, add rows as needed)</t>
  </si>
  <si>
    <t>Total revenue received?</t>
  </si>
  <si>
    <t>Infrastructure provisions and barter arrangements (4.1.d)?</t>
  </si>
  <si>
    <t>Transportation revenues (4.1.f)</t>
  </si>
  <si>
    <t>Sub-national payments (4.2.d)?</t>
  </si>
  <si>
    <t>Sub-national transfers (4.2.e)?</t>
  </si>
  <si>
    <t>If yes, what was the total revenue received?</t>
  </si>
  <si>
    <t>Does the report address transportation revenues?</t>
  </si>
  <si>
    <t>Does the report address sub-national payments?</t>
  </si>
  <si>
    <t>Does the report address sub-national transfers?</t>
  </si>
  <si>
    <t>Name of receiving government agency</t>
  </si>
  <si>
    <t>Oljeskattekontoret (Petroleum Tax Office)</t>
  </si>
  <si>
    <t>Oljedirektoratet (Norwegian Petroluem Directorate)</t>
  </si>
  <si>
    <t>Toll- og avgiftsdirektoratet (Directorate of Customs and Excise)</t>
  </si>
  <si>
    <t>NOX avgift (NOX Fee)</t>
  </si>
  <si>
    <t>CO2 avgift (CO2 Fee)</t>
  </si>
  <si>
    <t>Arealavgift (Area Fee)</t>
  </si>
  <si>
    <t>Særskatt (Special Tax) [1]</t>
  </si>
  <si>
    <t>TOTAL, reconciled</t>
  </si>
  <si>
    <t>Revenue, as disclosed by government</t>
  </si>
  <si>
    <t xml:space="preserve">TOTAL, disclosed by government </t>
  </si>
  <si>
    <t>Selskapsskatt [1]</t>
  </si>
  <si>
    <t>Norway is a special case in that payments from all companies are reconciled down to zero. In most countries, the figures provided in section (B) and the sub-total in (D) will differ.</t>
  </si>
  <si>
    <t>Example: 1000 NOK</t>
  </si>
  <si>
    <t>Currency unit</t>
  </si>
  <si>
    <t>D. Reconciled revenue streams per company</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</si>
  <si>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</si>
  <si>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</si>
  <si>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</si>
  <si>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</si>
  <si>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</si>
  <si>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</si>
  <si>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</si>
  <si>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</si>
  <si>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</si>
  <si>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</si>
  <si>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</si>
  <si>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(examples provided)</t>
  </si>
  <si>
    <t>Add rows as necessary to add other disaggregations</t>
  </si>
  <si>
    <t>B. Revenue streams (including revenues from extractive industries outside reconciliation)</t>
  </si>
  <si>
    <t>secretariat@eiti.org.</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</si>
  <si>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</si>
  <si>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</si>
  <si>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</si>
  <si>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</si>
  <si>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</si>
  <si>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</si>
  <si>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indexed="8"/>
        <rFont val="Calibri"/>
        <family val="2"/>
      </rPr>
      <t>3. Revenues</t>
    </r>
    <r>
      <rPr>
        <sz val="10"/>
        <color indexed="8"/>
        <rFont val="Calibri"/>
        <family val="2"/>
      </rPr>
      <t xml:space="preserve"> are removed</t>
    </r>
  </si>
  <si>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</si>
  <si>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</si>
  <si>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</si>
  <si>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</si>
  <si>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</si>
  <si>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</si>
  <si>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</si>
  <si>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Distribution of revenues from extractive industries (3.7.a)</t>
  </si>
  <si>
    <t xml:space="preserve">Revenues not classified </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</si>
  <si>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</si>
  <si>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</si>
  <si>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</si>
  <si>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</si>
  <si>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BDO East Africa in Association with BDO Zambia</t>
  </si>
  <si>
    <t>No</t>
  </si>
  <si>
    <t>Yes</t>
  </si>
  <si>
    <t>ZMW</t>
  </si>
  <si>
    <t>Zambia</t>
  </si>
  <si>
    <t>Not applicable</t>
  </si>
  <si>
    <t>Juvinal Betambira</t>
  </si>
  <si>
    <t>juvinal.betambira@bdo-ea.com</t>
  </si>
  <si>
    <t>http://www.zambiaeiti.org/index.php/ct-menu-item-13/file/22-zeiti-2014-reconciliation-final-report-december-15th-2015</t>
  </si>
  <si>
    <t>6.2.4</t>
  </si>
  <si>
    <t>N/A</t>
  </si>
  <si>
    <t>Copper</t>
  </si>
  <si>
    <t>1143315 mt</t>
  </si>
  <si>
    <t>708,259mt</t>
  </si>
  <si>
    <t>Coal</t>
  </si>
  <si>
    <t>159,151mt</t>
  </si>
  <si>
    <t>Gold</t>
  </si>
  <si>
    <t>4,807kgs</t>
  </si>
  <si>
    <t>None</t>
  </si>
  <si>
    <t>Included and reconciled</t>
  </si>
  <si>
    <t>Not included</t>
  </si>
  <si>
    <t>ALBIDON ZAMBIA LIMITED</t>
  </si>
  <si>
    <t>BHP BILLITON WORLD EXPLORATION INC</t>
  </si>
  <si>
    <t>CALCITE LIMITED</t>
  </si>
  <si>
    <t>CHAMBISHI COPPER SMELTER LIMITED</t>
  </si>
  <si>
    <t>CHAMBISHI METALS PLC</t>
  </si>
  <si>
    <t>CNMC LUANSHYA COPPER MINES</t>
  </si>
  <si>
    <t>DENISON MINES ZAMBIA LIMITED</t>
  </si>
  <si>
    <t>GRIZZLY MINING LIMITED</t>
  </si>
  <si>
    <t>ANGLO EXPLORATION (ZAMBIA) LIMITED</t>
  </si>
  <si>
    <t>MINING</t>
  </si>
  <si>
    <t>BLACKTHORN RESOURCES ZAMBIA LIMITED</t>
  </si>
  <si>
    <t>ZAMBEZI PORTLAND CEMENT LIMITED</t>
  </si>
  <si>
    <t>ZAMBIA NONFERROUS METALS EXPLORATION</t>
  </si>
  <si>
    <t>VALE ZAMBIA LIMITED</t>
  </si>
  <si>
    <t>UNIVERSAL MINING AND CHEICAL INDUSRTIES LIMITED</t>
  </si>
  <si>
    <t>UNITURTLE INDUSTRIES (ZAMBIA) LIMITED</t>
  </si>
  <si>
    <t>SYNITE QUARRIES ZAMBIA</t>
  </si>
  <si>
    <t>SINO METALS LEACH ZAMBIA LIMITED</t>
  </si>
  <si>
    <t>SCIROCCO ENTERPRISES LIMITED</t>
  </si>
  <si>
    <t>SAN HE (ZAMBIA LIMITED)</t>
  </si>
  <si>
    <t>SABLE ZINC</t>
  </si>
  <si>
    <t>NEELKANTH LIME LIMITED</t>
  </si>
  <si>
    <t>NDOLA LIME COMPANY LIMITED</t>
  </si>
  <si>
    <t>MMG (ZAMBIA) EXPLORATION LIMITED</t>
  </si>
  <si>
    <t>METALCO INDUSTRIES LIMITED</t>
  </si>
  <si>
    <t>KALULUSHI CLAY BRICKS LIMITED</t>
  </si>
  <si>
    <t>DOLOMITE AGGREGATES LIMITED</t>
  </si>
  <si>
    <t>LUBAMBE COPPER MINES LIMITED</t>
  </si>
  <si>
    <t>CHIBULUMA MINES PLC</t>
  </si>
  <si>
    <t>KAGEM MINING LIMITED</t>
  </si>
  <si>
    <t>FIRST QUANTUM MINING AND OPERATIONS LIMITED</t>
  </si>
  <si>
    <t>NFC AFRICA MINING PLC</t>
  </si>
  <si>
    <t>KALUMBILA MINERALS LIMITED</t>
  </si>
  <si>
    <t>KANSANSHI MINING PLC</t>
  </si>
  <si>
    <t>KONKOLA COPPER MINES PLC</t>
  </si>
  <si>
    <t>LARFARGE CEMENT ZAMBIA LIMITED</t>
  </si>
  <si>
    <t>LUBAMBE COPPER MINE LIMITED</t>
  </si>
  <si>
    <t>LIONS GROUP QUARRIES LIMITED</t>
  </si>
  <si>
    <t>LUMWANA MINING COMPANY LIMITED</t>
  </si>
  <si>
    <t>MAMBA COLLIERIES LIMITED</t>
  </si>
  <si>
    <t>MOPANI COPPER MINES PLC</t>
  </si>
  <si>
    <t>ZCCM INVESTENT HOLDINGS PLC</t>
  </si>
  <si>
    <t>Example: Corporate Income Tax</t>
  </si>
  <si>
    <t>Example: Petroleum Tax Office</t>
  </si>
  <si>
    <t>Sub totals</t>
  </si>
  <si>
    <t>Version 1.1 as of 28 April 2016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</si>
</sst>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0"/>
    <numFmt numFmtId="179" formatCode="_-* #,##0.0_-;\-* #,##0.0_-;_-* &quot;-&quot;??_-;_-@_-"/>
    <numFmt numFmtId="180" formatCode="_-* #,##0_-;\-* #,##0_-;_-* &quot;-&quot;??_-;_-@_-"/>
    <numFmt numFmtId="181" formatCode="[$-809]dd\ mmmm\ yyyy"/>
  </numFmts>
  <fonts count="81">
    <font>
      <sz val="12"/>
      <color theme="1"/>
      <name val="Calibri"/>
      <family val="2"/>
    </font>
    <font>
      <sz val="11"/>
      <color indexed="8"/>
      <name val="Calibri"/>
      <family val="2"/>
    </font>
    <font>
      <sz val="8"/>
      <name val="Calibri"/>
      <family val="2"/>
    </font>
    <font>
      <sz val="10"/>
      <color indexed="8"/>
      <name val="Calibri"/>
      <family val="2"/>
    </font>
    <font>
      <i/>
      <sz val="10"/>
      <color indexed="8"/>
      <name val="Calibri"/>
      <family val="2"/>
    </font>
    <font>
      <u val="single"/>
      <sz val="11"/>
      <color indexed="8"/>
      <name val="Calibri"/>
      <family val="2"/>
    </font>
    <font>
      <sz val="11"/>
      <name val="Calibri"/>
      <family val="2"/>
    </font>
    <font>
      <i/>
      <sz val="10"/>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Calibri"/>
      <family val="2"/>
    </font>
    <font>
      <b/>
      <sz val="12"/>
      <color indexed="8"/>
      <name val="Calibri"/>
      <family val="2"/>
    </font>
    <font>
      <b/>
      <sz val="16"/>
      <color indexed="8"/>
      <name val="Calibri"/>
      <family val="2"/>
    </font>
    <font>
      <sz val="20"/>
      <color indexed="8"/>
      <name val="Calibri"/>
      <family val="2"/>
    </font>
    <font>
      <b/>
      <sz val="10"/>
      <color indexed="8"/>
      <name val="Calibri"/>
      <family val="2"/>
    </font>
    <font>
      <sz val="10"/>
      <color indexed="10"/>
      <name val="Calibri"/>
      <family val="2"/>
    </font>
    <font>
      <sz val="10"/>
      <color indexed="10"/>
      <name val="Calibri (Body)"/>
      <family val="0"/>
    </font>
    <font>
      <i/>
      <sz val="11"/>
      <color indexed="8"/>
      <name val="Calibri"/>
      <family val="2"/>
    </font>
    <font>
      <b/>
      <sz val="12"/>
      <color indexed="55"/>
      <name val="Calibri"/>
      <family val="2"/>
    </font>
    <font>
      <i/>
      <sz val="12"/>
      <color indexed="55"/>
      <name val="Calibri"/>
      <family val="2"/>
    </font>
    <font>
      <sz val="12"/>
      <name val="Calibri"/>
      <family val="2"/>
    </font>
    <font>
      <b/>
      <i/>
      <sz val="10"/>
      <color indexed="63"/>
      <name val="Calibri"/>
      <family val="2"/>
    </font>
    <font>
      <u val="single"/>
      <sz val="10"/>
      <color indexed="10"/>
      <name val="Calibri"/>
      <family val="2"/>
    </font>
    <font>
      <i/>
      <sz val="12"/>
      <name val="Calibri"/>
      <family val="2"/>
    </font>
    <font>
      <b/>
      <sz val="16"/>
      <color indexed="8"/>
      <name val="Calibri (Body)"/>
      <family val="0"/>
    </font>
    <font>
      <b/>
      <i/>
      <sz val="12"/>
      <color indexed="8"/>
      <name val="Calibri"/>
      <family val="2"/>
    </font>
    <font>
      <u val="single"/>
      <sz val="12"/>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Calibri"/>
      <family val="2"/>
    </font>
    <font>
      <b/>
      <sz val="12"/>
      <color theme="1"/>
      <name val="Calibri"/>
      <family val="2"/>
    </font>
    <font>
      <b/>
      <sz val="16"/>
      <color theme="1"/>
      <name val="Calibri"/>
      <family val="2"/>
    </font>
    <font>
      <sz val="10"/>
      <color theme="1"/>
      <name val="Calibri"/>
      <family val="2"/>
    </font>
    <font>
      <sz val="20"/>
      <color theme="1"/>
      <name val="Calibri"/>
      <family val="2"/>
    </font>
    <font>
      <b/>
      <sz val="10"/>
      <color theme="1"/>
      <name val="Calibri"/>
      <family val="2"/>
    </font>
    <font>
      <sz val="10"/>
      <color rgb="FF000000"/>
      <name val="Calibri"/>
      <family val="2"/>
    </font>
    <font>
      <i/>
      <sz val="10"/>
      <color theme="1"/>
      <name val="Calibri"/>
      <family val="2"/>
    </font>
    <font>
      <sz val="10"/>
      <color rgb="FFFF0000"/>
      <name val="Calibri"/>
      <family val="2"/>
    </font>
    <font>
      <sz val="10"/>
      <color rgb="FFFF0000"/>
      <name val="Calibri (Body)"/>
      <family val="0"/>
    </font>
    <font>
      <i/>
      <sz val="11"/>
      <color rgb="FF000000"/>
      <name val="Calibri"/>
      <family val="2"/>
    </font>
    <font>
      <sz val="11"/>
      <color rgb="FF000000"/>
      <name val="Calibri"/>
      <family val="2"/>
    </font>
    <font>
      <sz val="12"/>
      <color rgb="FF000000"/>
      <name val="Calibri"/>
      <family val="2"/>
    </font>
    <font>
      <b/>
      <sz val="12"/>
      <color theme="0" tint="-0.3499799966812134"/>
      <name val="Calibri"/>
      <family val="2"/>
    </font>
    <font>
      <i/>
      <sz val="12"/>
      <color theme="0" tint="-0.3499799966812134"/>
      <name val="Calibri"/>
      <family val="2"/>
    </font>
    <font>
      <b/>
      <i/>
      <sz val="10"/>
      <color rgb="FF3F3F3F"/>
      <name val="Calibri"/>
      <family val="2"/>
    </font>
    <font>
      <u val="single"/>
      <sz val="10"/>
      <color rgb="FFFF0000"/>
      <name val="Calibri"/>
      <family val="2"/>
    </font>
    <font>
      <b/>
      <i/>
      <sz val="12"/>
      <color theme="1"/>
      <name val="Calibri"/>
      <family val="2"/>
    </font>
    <font>
      <b/>
      <sz val="16"/>
      <color rgb="FF000000"/>
      <name val="Calibri (Body)"/>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7FAB4"/>
        <bgColor indexed="64"/>
      </patternFill>
    </fill>
    <fill>
      <patternFill patternType="solid">
        <fgColor rgb="FFFABF8F"/>
        <bgColor indexed="64"/>
      </patternFill>
    </fill>
    <fill>
      <patternFill patternType="solid">
        <fgColor rgb="FFFFCC99"/>
        <bgColor indexed="64"/>
      </patternFill>
    </fill>
    <fill>
      <patternFill patternType="solid">
        <fgColor rgb="FFFABF8F"/>
        <bgColor indexed="64"/>
      </patternFill>
    </fill>
    <fill>
      <patternFill patternType="solid">
        <fgColor theme="2"/>
        <bgColor indexed="64"/>
      </patternFill>
    </fill>
    <fill>
      <patternFill patternType="solid">
        <fgColor theme="1"/>
        <bgColor indexed="64"/>
      </patternFill>
    </fill>
    <fill>
      <patternFill patternType="solid">
        <fgColor rgb="FFF7FAB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color rgb="FF000000"/>
      </bottom>
    </border>
    <border>
      <left/>
      <right style="thin"/>
      <top/>
      <bottom/>
    </border>
    <border>
      <left/>
      <right/>
      <top/>
      <bottom style="thin"/>
    </border>
    <border>
      <left/>
      <right style="thin"/>
      <top/>
      <bottom style="thin">
        <color rgb="FF000000"/>
      </bottom>
    </border>
    <border>
      <left style="thin"/>
      <right/>
      <top/>
      <bottom/>
    </border>
    <border>
      <left style="thin"/>
      <right/>
      <top/>
      <bottom style="thin"/>
    </border>
    <border>
      <left/>
      <right style="thin"/>
      <top style="thin"/>
      <bottom/>
    </border>
    <border>
      <left/>
      <right/>
      <top style="thin"/>
      <bottom/>
    </border>
    <border>
      <left style="thin"/>
      <right/>
      <top style="thin"/>
      <bottom/>
    </border>
    <border>
      <left/>
      <right/>
      <top style="thin"/>
      <bottom style="thin"/>
    </border>
    <border>
      <left/>
      <right style="thick"/>
      <top style="thin"/>
      <bottom style="thin"/>
    </border>
    <border>
      <left style="thin">
        <color rgb="FF7F7F7F"/>
      </left>
      <right style="thin"/>
      <top style="thin">
        <color rgb="FF7F7F7F"/>
      </top>
      <bottom style="thin">
        <color rgb="FF7F7F7F"/>
      </bottom>
    </border>
    <border>
      <left style="thick"/>
      <right style="thick"/>
      <top style="thick"/>
      <bottom style="thin"/>
    </border>
    <border>
      <left style="thick"/>
      <right style="thick"/>
      <top style="thin"/>
      <bottom style="thin"/>
    </border>
    <border>
      <left/>
      <right/>
      <top/>
      <bottom style="thin">
        <color rgb="FF000000"/>
      </bottom>
    </border>
    <border>
      <left/>
      <right style="thin"/>
      <top/>
      <bottom style="thin"/>
    </border>
    <border>
      <left style="thick"/>
      <right style="thick"/>
      <top/>
      <bottom style="thin"/>
    </border>
    <border>
      <left style="thin"/>
      <right style="thin"/>
      <top/>
      <bottom style="thin"/>
    </border>
    <border>
      <left style="thin"/>
      <right style="thin"/>
      <top style="thin"/>
      <bottom/>
    </border>
    <border>
      <left/>
      <right style="thin">
        <color rgb="FF3F3F3F"/>
      </right>
      <top style="thin">
        <color rgb="FF3F3F3F"/>
      </top>
      <bottom style="thin">
        <color rgb="FF3F3F3F"/>
      </bottom>
    </border>
    <border>
      <left style="medium">
        <color rgb="FFFF0000"/>
      </left>
      <right style="medium">
        <color rgb="FFFF0000"/>
      </right>
      <top style="medium">
        <color rgb="FFFF0000"/>
      </top>
      <bottom style="medium">
        <color rgb="FFFF0000"/>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top style="thin"/>
      <bottom style="thin"/>
    </border>
    <border>
      <left style="medium"/>
      <right/>
      <top style="thin"/>
      <bottom style="medium"/>
    </border>
    <border>
      <left style="thin"/>
      <right style="thin"/>
      <top style="thin"/>
      <bottom style="medium"/>
    </border>
    <border>
      <left/>
      <right style="medium"/>
      <top style="thin"/>
      <bottom style="thin"/>
    </border>
    <border>
      <left style="thick"/>
      <right style="thick"/>
      <top/>
      <bottom style="thick"/>
    </border>
    <border>
      <left>
        <color indexed="63"/>
      </left>
      <right>
        <color indexed="63"/>
      </right>
      <top style="thin"/>
      <bottom style="double"/>
    </border>
    <border>
      <left/>
      <right style="thin"/>
      <top style="thin"/>
      <bottom style="thin"/>
    </border>
    <border>
      <left style="medium"/>
      <right style="thin"/>
      <top style="thin"/>
      <bottom style="medium"/>
    </border>
    <border>
      <left style="medium"/>
      <right/>
      <top style="medium"/>
      <bottom style="thin"/>
    </border>
    <border>
      <left/>
      <right style="thin"/>
      <top style="medium"/>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1">
    <xf numFmtId="0" fontId="0" fillId="0" borderId="0" xfId="0" applyFont="1" applyAlignment="1">
      <alignment/>
    </xf>
    <xf numFmtId="0" fontId="0" fillId="0" borderId="0" xfId="0" applyFont="1" applyAlignment="1">
      <alignment/>
    </xf>
    <xf numFmtId="0" fontId="0" fillId="33" borderId="10" xfId="0" applyFont="1" applyFill="1" applyBorder="1" applyAlignment="1">
      <alignment vertical="top" wrapText="1"/>
    </xf>
    <xf numFmtId="0" fontId="0" fillId="0" borderId="0" xfId="0" applyFont="1" applyAlignment="1">
      <alignment vertical="top"/>
    </xf>
    <xf numFmtId="0" fontId="0" fillId="0" borderId="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1" xfId="0" applyFont="1" applyBorder="1" applyAlignment="1">
      <alignment vertical="center" wrapText="1"/>
    </xf>
    <xf numFmtId="0" fontId="62" fillId="0" borderId="11" xfId="0" applyFont="1" applyBorder="1" applyAlignment="1">
      <alignment vertical="center" wrapText="1"/>
    </xf>
    <xf numFmtId="0" fontId="0" fillId="0" borderId="13" xfId="0" applyFont="1" applyBorder="1" applyAlignment="1">
      <alignment vertical="center" wrapText="1"/>
    </xf>
    <xf numFmtId="0" fontId="63" fillId="0" borderId="14" xfId="0" applyFont="1" applyBorder="1" applyAlignment="1">
      <alignment horizontal="right"/>
    </xf>
    <xf numFmtId="0" fontId="63" fillId="0" borderId="15" xfId="0" applyFont="1" applyBorder="1" applyAlignment="1">
      <alignment horizontal="right"/>
    </xf>
    <xf numFmtId="0" fontId="0" fillId="0" borderId="16" xfId="0" applyFont="1" applyBorder="1" applyAlignment="1">
      <alignment/>
    </xf>
    <xf numFmtId="0" fontId="0" fillId="0" borderId="0" xfId="0" applyFont="1" applyAlignment="1">
      <alignment horizontal="right"/>
    </xf>
    <xf numFmtId="0" fontId="0" fillId="0" borderId="17" xfId="0" applyFont="1" applyBorder="1" applyAlignment="1">
      <alignment/>
    </xf>
    <xf numFmtId="0" fontId="64" fillId="0" borderId="18" xfId="0" applyFont="1" applyBorder="1" applyAlignment="1">
      <alignment/>
    </xf>
    <xf numFmtId="0" fontId="63" fillId="0" borderId="14" xfId="0" applyFont="1" applyBorder="1" applyAlignment="1">
      <alignment horizontal="right" wrapText="1"/>
    </xf>
    <xf numFmtId="0" fontId="0" fillId="0" borderId="14" xfId="0" applyFont="1" applyBorder="1" applyAlignment="1">
      <alignment vertical="center" wrapText="1"/>
    </xf>
    <xf numFmtId="0" fontId="62" fillId="0" borderId="17" xfId="0" applyFont="1" applyBorder="1" applyAlignment="1">
      <alignment/>
    </xf>
    <xf numFmtId="0" fontId="65" fillId="0" borderId="0" xfId="0" applyFont="1" applyAlignment="1">
      <alignment horizontal="left" vertical="center" wrapText="1"/>
    </xf>
    <xf numFmtId="0" fontId="65" fillId="0" borderId="0" xfId="0" applyFont="1" applyAlignment="1">
      <alignment horizontal="left" wrapText="1"/>
    </xf>
    <xf numFmtId="0" fontId="66" fillId="0" borderId="0" xfId="0" applyFont="1" applyAlignment="1">
      <alignment/>
    </xf>
    <xf numFmtId="0" fontId="65" fillId="0" borderId="12" xfId="0" applyFont="1" applyBorder="1" applyAlignment="1">
      <alignment/>
    </xf>
    <xf numFmtId="0" fontId="65" fillId="0" borderId="19" xfId="0" applyFont="1" applyBorder="1" applyAlignment="1">
      <alignment/>
    </xf>
    <xf numFmtId="0" fontId="65" fillId="0" borderId="0" xfId="0" applyFont="1" applyAlignment="1">
      <alignment/>
    </xf>
    <xf numFmtId="0" fontId="65" fillId="0" borderId="17" xfId="0" applyFont="1" applyBorder="1" applyAlignment="1">
      <alignment/>
    </xf>
    <xf numFmtId="0" fontId="65" fillId="0" borderId="0" xfId="0" applyFont="1" applyBorder="1" applyAlignment="1">
      <alignment/>
    </xf>
    <xf numFmtId="0" fontId="67" fillId="0" borderId="0" xfId="0" applyFont="1" applyAlignment="1">
      <alignment horizontal="left" wrapText="1"/>
    </xf>
    <xf numFmtId="0" fontId="68" fillId="0" borderId="0" xfId="0" applyFont="1" applyAlignment="1">
      <alignment/>
    </xf>
    <xf numFmtId="0" fontId="68" fillId="0" borderId="17" xfId="0" applyFont="1" applyBorder="1" applyAlignment="1">
      <alignment/>
    </xf>
    <xf numFmtId="0" fontId="68" fillId="0" borderId="19" xfId="0" applyFont="1" applyBorder="1" applyAlignment="1">
      <alignment/>
    </xf>
    <xf numFmtId="0" fontId="65" fillId="0" borderId="20" xfId="0" applyFont="1" applyBorder="1" applyAlignment="1">
      <alignment/>
    </xf>
    <xf numFmtId="0" fontId="69" fillId="0" borderId="19" xfId="0" applyFont="1" applyBorder="1" applyAlignment="1">
      <alignment/>
    </xf>
    <xf numFmtId="0" fontId="67" fillId="34" borderId="0" xfId="0" applyFont="1" applyFill="1" applyBorder="1" applyAlignment="1">
      <alignment horizontal="left" wrapText="1"/>
    </xf>
    <xf numFmtId="0" fontId="69" fillId="0" borderId="0" xfId="0" applyFont="1" applyBorder="1" applyAlignment="1">
      <alignment/>
    </xf>
    <xf numFmtId="0" fontId="70" fillId="0" borderId="0" xfId="0" applyFont="1" applyAlignment="1">
      <alignment horizontal="left" vertical="center" wrapText="1"/>
    </xf>
    <xf numFmtId="0" fontId="66" fillId="0" borderId="0" xfId="0" applyFont="1" applyAlignment="1">
      <alignment vertical="top"/>
    </xf>
    <xf numFmtId="0" fontId="71" fillId="0" borderId="0" xfId="0" applyFont="1" applyAlignment="1">
      <alignment/>
    </xf>
    <xf numFmtId="0" fontId="72" fillId="0" borderId="0" xfId="0" applyFont="1" applyAlignment="1">
      <alignment horizontal="left" vertical="center"/>
    </xf>
    <xf numFmtId="0" fontId="73" fillId="0" borderId="0" xfId="0" applyFont="1" applyAlignment="1">
      <alignment horizontal="left" vertical="center"/>
    </xf>
    <xf numFmtId="0" fontId="65" fillId="0" borderId="0" xfId="0" applyFont="1" applyAlignment="1">
      <alignment horizontal="left" vertical="center"/>
    </xf>
    <xf numFmtId="0" fontId="72" fillId="0" borderId="0" xfId="0" applyFont="1" applyAlignment="1">
      <alignment vertical="center"/>
    </xf>
    <xf numFmtId="0" fontId="73" fillId="0" borderId="0" xfId="0" applyFont="1" applyAlignment="1">
      <alignment vertical="center"/>
    </xf>
    <xf numFmtId="0" fontId="73" fillId="35" borderId="0" xfId="0" applyFont="1" applyFill="1" applyAlignment="1">
      <alignment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55" fillId="30" borderId="21" xfId="54" applyFont="1" applyBorder="1" applyAlignment="1">
      <alignment vertical="center" wrapText="1"/>
    </xf>
    <xf numFmtId="0" fontId="65" fillId="19" borderId="22" xfId="0" applyFont="1" applyFill="1" applyBorder="1" applyAlignment="1">
      <alignment horizontal="left" wrapText="1"/>
    </xf>
    <xf numFmtId="172" fontId="65" fillId="19" borderId="23" xfId="0" applyNumberFormat="1" applyFont="1" applyFill="1" applyBorder="1" applyAlignment="1">
      <alignment horizontal="left" wrapText="1"/>
    </xf>
    <xf numFmtId="0" fontId="65" fillId="19" borderId="23" xfId="0" applyFont="1" applyFill="1" applyBorder="1" applyAlignment="1">
      <alignment horizontal="left" wrapText="1"/>
    </xf>
    <xf numFmtId="0" fontId="65" fillId="36" borderId="23" xfId="0" applyFont="1" applyFill="1" applyBorder="1" applyAlignment="1">
      <alignment horizontal="left" wrapText="1"/>
    </xf>
    <xf numFmtId="0" fontId="0" fillId="0" borderId="0" xfId="0" applyFont="1" applyBorder="1" applyAlignment="1">
      <alignment vertical="top" wrapText="1"/>
    </xf>
    <xf numFmtId="0" fontId="62" fillId="0" borderId="0" xfId="0" applyFont="1" applyBorder="1" applyAlignment="1">
      <alignment vertical="top" wrapText="1"/>
    </xf>
    <xf numFmtId="0" fontId="0" fillId="0" borderId="24" xfId="0" applyFont="1" applyBorder="1" applyAlignment="1">
      <alignment vertical="top" wrapText="1"/>
    </xf>
    <xf numFmtId="0" fontId="63" fillId="0" borderId="15" xfId="0" applyFont="1" applyBorder="1" applyAlignment="1">
      <alignment vertical="top"/>
    </xf>
    <xf numFmtId="0" fontId="63" fillId="0" borderId="25" xfId="0" applyFont="1" applyBorder="1" applyAlignment="1">
      <alignment vertical="center" wrapText="1"/>
    </xf>
    <xf numFmtId="0" fontId="63" fillId="0" borderId="15" xfId="0" applyFont="1" applyBorder="1" applyAlignment="1">
      <alignment vertical="center" wrapText="1"/>
    </xf>
    <xf numFmtId="3" fontId="62" fillId="0" borderId="12" xfId="0" applyNumberFormat="1" applyFont="1" applyBorder="1" applyAlignment="1">
      <alignment/>
    </xf>
    <xf numFmtId="0" fontId="62" fillId="0" borderId="25" xfId="0" applyFont="1" applyBorder="1" applyAlignment="1">
      <alignment horizontal="right"/>
    </xf>
    <xf numFmtId="3" fontId="62" fillId="0" borderId="11" xfId="0" applyNumberFormat="1" applyFont="1" applyBorder="1" applyAlignment="1">
      <alignment vertical="center" wrapText="1"/>
    </xf>
    <xf numFmtId="0" fontId="0" fillId="37" borderId="0" xfId="0" applyFill="1" applyBorder="1" applyAlignment="1">
      <alignment wrapText="1"/>
    </xf>
    <xf numFmtId="0" fontId="0" fillId="37" borderId="11" xfId="0" applyFill="1" applyBorder="1" applyAlignment="1">
      <alignment wrapText="1"/>
    </xf>
    <xf numFmtId="0" fontId="0" fillId="37" borderId="0" xfId="0" applyFont="1" applyFill="1" applyBorder="1" applyAlignment="1">
      <alignment/>
    </xf>
    <xf numFmtId="0" fontId="74" fillId="37" borderId="0" xfId="0" applyFont="1" applyFill="1" applyAlignment="1">
      <alignment/>
    </xf>
    <xf numFmtId="0" fontId="74" fillId="37" borderId="11" xfId="0" applyFont="1" applyFill="1" applyBorder="1" applyAlignment="1">
      <alignment/>
    </xf>
    <xf numFmtId="0" fontId="0" fillId="37" borderId="12" xfId="0" applyFont="1" applyFill="1" applyBorder="1" applyAlignment="1">
      <alignment/>
    </xf>
    <xf numFmtId="0" fontId="0" fillId="37" borderId="25" xfId="0" applyFont="1" applyFill="1" applyBorder="1" applyAlignment="1">
      <alignment/>
    </xf>
    <xf numFmtId="0" fontId="0" fillId="0" borderId="14" xfId="0" applyFont="1" applyFill="1" applyBorder="1" applyAlignment="1">
      <alignment vertical="center" wrapText="1"/>
    </xf>
    <xf numFmtId="0" fontId="63" fillId="0" borderId="14" xfId="0" applyFont="1" applyFill="1" applyBorder="1" applyAlignment="1">
      <alignment vertical="center" wrapText="1"/>
    </xf>
    <xf numFmtId="0" fontId="0" fillId="0" borderId="10" xfId="0" applyFont="1" applyFill="1" applyBorder="1" applyAlignment="1">
      <alignment vertical="center" wrapText="1"/>
    </xf>
    <xf numFmtId="0" fontId="0" fillId="33" borderId="14" xfId="0" applyFont="1" applyFill="1" applyBorder="1" applyAlignment="1">
      <alignment horizontal="left" vertical="top" wrapText="1"/>
    </xf>
    <xf numFmtId="0" fontId="0" fillId="33" borderId="14" xfId="0" applyFont="1" applyFill="1" applyBorder="1" applyAlignment="1">
      <alignment horizontal="left" vertical="top"/>
    </xf>
    <xf numFmtId="0" fontId="63" fillId="33" borderId="14" xfId="0" applyFont="1" applyFill="1" applyBorder="1" applyAlignment="1">
      <alignment horizontal="left" vertical="top"/>
    </xf>
    <xf numFmtId="0" fontId="55" fillId="38" borderId="21" xfId="0" applyFont="1" applyFill="1" applyBorder="1" applyAlignment="1">
      <alignment vertical="center" wrapText="1"/>
    </xf>
    <xf numFmtId="0" fontId="75" fillId="33" borderId="14" xfId="0" applyFont="1" applyFill="1" applyBorder="1" applyAlignment="1">
      <alignment horizontal="left" vertical="top" wrapText="1"/>
    </xf>
    <xf numFmtId="0" fontId="75" fillId="0" borderId="0" xfId="0" applyFont="1" applyBorder="1" applyAlignment="1">
      <alignment vertical="top" wrapText="1"/>
    </xf>
    <xf numFmtId="0" fontId="76" fillId="33" borderId="14" xfId="0" applyFont="1" applyFill="1" applyBorder="1" applyAlignment="1">
      <alignment horizontal="left" vertical="top" wrapText="1"/>
    </xf>
    <xf numFmtId="0" fontId="76" fillId="0" borderId="0" xfId="0" applyFont="1" applyBorder="1" applyAlignment="1">
      <alignment vertical="top" wrapText="1"/>
    </xf>
    <xf numFmtId="0" fontId="75" fillId="33" borderId="14" xfId="0" applyFont="1" applyFill="1" applyBorder="1" applyAlignment="1">
      <alignment horizontal="left" vertical="top"/>
    </xf>
    <xf numFmtId="0" fontId="76" fillId="33" borderId="14" xfId="0" applyFont="1" applyFill="1" applyBorder="1" applyAlignment="1">
      <alignment horizontal="left" vertical="top"/>
    </xf>
    <xf numFmtId="0" fontId="62" fillId="0" borderId="14" xfId="0" applyFont="1" applyBorder="1" applyAlignment="1">
      <alignment/>
    </xf>
    <xf numFmtId="0" fontId="64" fillId="0" borderId="0" xfId="0" applyFont="1" applyAlignment="1">
      <alignment vertical="top"/>
    </xf>
    <xf numFmtId="0" fontId="74" fillId="37" borderId="0" xfId="0" applyFont="1" applyFill="1" applyBorder="1" applyAlignment="1">
      <alignment/>
    </xf>
    <xf numFmtId="0" fontId="36" fillId="39" borderId="0" xfId="0" applyFont="1" applyFill="1" applyAlignment="1">
      <alignment/>
    </xf>
    <xf numFmtId="0" fontId="7" fillId="0" borderId="0" xfId="0" applyFont="1" applyAlignment="1">
      <alignment/>
    </xf>
    <xf numFmtId="0" fontId="69" fillId="0" borderId="0" xfId="0" applyFont="1" applyAlignment="1">
      <alignment vertical="top"/>
    </xf>
    <xf numFmtId="0" fontId="69" fillId="0" borderId="14" xfId="0" applyFont="1" applyBorder="1" applyAlignment="1">
      <alignment/>
    </xf>
    <xf numFmtId="0" fontId="68" fillId="0" borderId="0" xfId="0" applyFont="1" applyBorder="1" applyAlignment="1">
      <alignment/>
    </xf>
    <xf numFmtId="0" fontId="65" fillId="34" borderId="0" xfId="0" applyFont="1" applyFill="1" applyBorder="1" applyAlignment="1">
      <alignment horizontal="left" wrapText="1"/>
    </xf>
    <xf numFmtId="0" fontId="69" fillId="0" borderId="12" xfId="0" applyFont="1" applyBorder="1" applyAlignment="1">
      <alignment/>
    </xf>
    <xf numFmtId="0" fontId="65" fillId="37" borderId="23" xfId="0" applyFont="1" applyFill="1" applyBorder="1" applyAlignment="1">
      <alignment horizontal="left" wrapText="1"/>
    </xf>
    <xf numFmtId="0" fontId="65" fillId="37" borderId="26" xfId="0" applyFont="1" applyFill="1" applyBorder="1" applyAlignment="1">
      <alignment horizontal="left" wrapText="1"/>
    </xf>
    <xf numFmtId="0" fontId="0" fillId="0" borderId="0" xfId="0" applyFont="1" applyFill="1" applyBorder="1" applyAlignment="1">
      <alignment vertical="center" wrapText="1"/>
    </xf>
    <xf numFmtId="0" fontId="63" fillId="0" borderId="0" xfId="0" applyFont="1" applyFill="1" applyBorder="1" applyAlignment="1">
      <alignment vertical="center" wrapText="1"/>
    </xf>
    <xf numFmtId="0" fontId="0" fillId="0" borderId="12" xfId="0" applyFont="1" applyFill="1" applyBorder="1" applyAlignment="1">
      <alignment vertical="center" wrapText="1"/>
    </xf>
    <xf numFmtId="0" fontId="63" fillId="40" borderId="0" xfId="0" applyFont="1" applyFill="1" applyAlignment="1">
      <alignment horizontal="right"/>
    </xf>
    <xf numFmtId="0" fontId="63" fillId="40" borderId="0" xfId="0" applyFont="1" applyFill="1" applyAlignment="1">
      <alignment/>
    </xf>
    <xf numFmtId="3" fontId="63" fillId="40" borderId="0" xfId="0" applyNumberFormat="1" applyFont="1" applyFill="1" applyAlignment="1">
      <alignment/>
    </xf>
    <xf numFmtId="0" fontId="0" fillId="0" borderId="17" xfId="0" applyFont="1" applyFill="1" applyBorder="1" applyAlignment="1">
      <alignment vertical="center" wrapText="1"/>
    </xf>
    <xf numFmtId="3" fontId="0" fillId="0" borderId="11" xfId="42" applyNumberFormat="1" applyFont="1" applyFill="1" applyBorder="1" applyAlignment="1">
      <alignment vertical="center" wrapText="1"/>
    </xf>
    <xf numFmtId="3" fontId="0" fillId="0" borderId="11" xfId="42" applyNumberFormat="1" applyFont="1" applyBorder="1" applyAlignment="1">
      <alignment vertical="center" wrapText="1"/>
    </xf>
    <xf numFmtId="3" fontId="63" fillId="0" borderId="11" xfId="42" applyNumberFormat="1" applyFont="1" applyFill="1" applyBorder="1" applyAlignment="1">
      <alignment vertical="center" wrapText="1"/>
    </xf>
    <xf numFmtId="3" fontId="0" fillId="0" borderId="25" xfId="42" applyNumberFormat="1" applyFont="1" applyFill="1" applyBorder="1" applyAlignment="1">
      <alignment vertical="center" wrapText="1"/>
    </xf>
    <xf numFmtId="3" fontId="0" fillId="0" borderId="0" xfId="42" applyNumberFormat="1" applyFont="1" applyFill="1" applyBorder="1" applyAlignment="1">
      <alignment vertical="center" wrapText="1"/>
    </xf>
    <xf numFmtId="0" fontId="0" fillId="0" borderId="27" xfId="0" applyFont="1" applyBorder="1" applyAlignment="1">
      <alignment/>
    </xf>
    <xf numFmtId="0" fontId="64" fillId="0" borderId="28" xfId="0" applyFont="1" applyBorder="1" applyAlignment="1">
      <alignment/>
    </xf>
    <xf numFmtId="15" fontId="65" fillId="0" borderId="0" xfId="0" applyNumberFormat="1" applyFont="1" applyAlignment="1">
      <alignment horizontal="left" vertical="center" wrapText="1"/>
    </xf>
    <xf numFmtId="0" fontId="65" fillId="0" borderId="0" xfId="0" applyFont="1" applyAlignment="1">
      <alignment vertical="center" wrapText="1"/>
    </xf>
    <xf numFmtId="0" fontId="66" fillId="0" borderId="0" xfId="0" applyFont="1" applyAlignment="1">
      <alignment/>
    </xf>
    <xf numFmtId="0" fontId="71" fillId="0" borderId="0" xfId="0" applyFont="1" applyAlignment="1">
      <alignment/>
    </xf>
    <xf numFmtId="0" fontId="65" fillId="0" borderId="0" xfId="0" applyFont="1" applyAlignment="1">
      <alignment wrapText="1"/>
    </xf>
    <xf numFmtId="15" fontId="65" fillId="0" borderId="0" xfId="0" applyNumberFormat="1" applyFont="1" applyBorder="1" applyAlignment="1">
      <alignment horizontal="left"/>
    </xf>
    <xf numFmtId="0" fontId="65" fillId="0" borderId="0" xfId="0" applyFont="1" applyBorder="1" applyAlignment="1">
      <alignment horizontal="left"/>
    </xf>
    <xf numFmtId="0" fontId="65" fillId="0" borderId="0" xfId="0" applyFont="1" applyAlignment="1" quotePrefix="1">
      <alignment horizontal="left" vertical="center" wrapText="1"/>
    </xf>
    <xf numFmtId="0" fontId="67" fillId="0" borderId="0" xfId="0" applyFont="1" applyAlignment="1">
      <alignment horizontal="left" vertical="center" wrapText="1"/>
    </xf>
    <xf numFmtId="0" fontId="67" fillId="34" borderId="0" xfId="0" applyFont="1" applyFill="1" applyBorder="1" applyAlignment="1">
      <alignment horizontal="left"/>
    </xf>
    <xf numFmtId="0" fontId="77" fillId="27" borderId="8" xfId="58" applyFont="1" applyAlignment="1">
      <alignment horizontal="left" vertical="center" wrapText="1"/>
    </xf>
    <xf numFmtId="0" fontId="78" fillId="0" borderId="0" xfId="53" applyFont="1" applyAlignment="1">
      <alignment/>
    </xf>
    <xf numFmtId="0" fontId="77" fillId="27" borderId="29" xfId="58" applyFont="1" applyBorder="1" applyAlignment="1">
      <alignment horizontal="left" vertical="center" wrapText="1"/>
    </xf>
    <xf numFmtId="0" fontId="7" fillId="0" borderId="0" xfId="0" applyFont="1" applyBorder="1" applyAlignment="1">
      <alignment/>
    </xf>
    <xf numFmtId="0" fontId="70" fillId="0" borderId="0" xfId="0" applyFont="1" applyBorder="1" applyAlignment="1">
      <alignment/>
    </xf>
    <xf numFmtId="0" fontId="0" fillId="0" borderId="27" xfId="0" applyFont="1" applyBorder="1" applyAlignment="1">
      <alignment/>
    </xf>
    <xf numFmtId="0" fontId="65" fillId="19" borderId="20" xfId="0" applyFont="1" applyFill="1" applyBorder="1" applyAlignment="1">
      <alignment horizontal="left" wrapText="1"/>
    </xf>
    <xf numFmtId="0" fontId="7" fillId="0" borderId="0" xfId="0" applyFont="1" applyBorder="1" applyAlignment="1">
      <alignment vertical="top"/>
    </xf>
    <xf numFmtId="0" fontId="73" fillId="0" borderId="0" xfId="0" applyFont="1" applyFill="1" applyAlignment="1">
      <alignment vertical="center"/>
    </xf>
    <xf numFmtId="0" fontId="54" fillId="0" borderId="0" xfId="53" applyAlignment="1">
      <alignment/>
    </xf>
    <xf numFmtId="0" fontId="65" fillId="0" borderId="0" xfId="0" applyFont="1" applyBorder="1" applyAlignment="1" quotePrefix="1">
      <alignment horizontal="left" vertical="center" wrapText="1"/>
    </xf>
    <xf numFmtId="0" fontId="65" fillId="0" borderId="0" xfId="0" applyFont="1" applyBorder="1" applyAlignment="1">
      <alignment horizontal="left" vertical="center" wrapText="1"/>
    </xf>
    <xf numFmtId="0" fontId="65" fillId="0" borderId="30" xfId="0" applyFont="1" applyBorder="1" applyAlignment="1">
      <alignment vertical="center" wrapText="1"/>
    </xf>
    <xf numFmtId="0" fontId="70" fillId="0" borderId="0" xfId="0" applyFont="1" applyAlignment="1">
      <alignment vertical="center" wrapText="1"/>
    </xf>
    <xf numFmtId="0" fontId="65" fillId="0" borderId="0" xfId="0" applyFont="1" applyAlignment="1">
      <alignment horizontal="left" wrapText="1"/>
    </xf>
    <xf numFmtId="0" fontId="0" fillId="0" borderId="0" xfId="0" applyFont="1" applyAlignment="1">
      <alignment/>
    </xf>
    <xf numFmtId="0" fontId="65" fillId="0" borderId="0" xfId="0" applyFont="1" applyAlignment="1">
      <alignment horizontal="left" vertical="center" wrapText="1"/>
    </xf>
    <xf numFmtId="0" fontId="65" fillId="0" borderId="19" xfId="0" applyFont="1" applyBorder="1" applyAlignment="1">
      <alignment/>
    </xf>
    <xf numFmtId="0" fontId="65" fillId="0" borderId="0" xfId="0" applyFont="1" applyBorder="1" applyAlignment="1">
      <alignment/>
    </xf>
    <xf numFmtId="0" fontId="69" fillId="0" borderId="19" xfId="0" applyFont="1" applyBorder="1" applyAlignment="1">
      <alignment/>
    </xf>
    <xf numFmtId="172" fontId="65" fillId="19" borderId="31" xfId="0" applyNumberFormat="1" applyFont="1" applyFill="1" applyBorder="1" applyAlignment="1">
      <alignment horizontal="left" wrapText="1"/>
    </xf>
    <xf numFmtId="0" fontId="65" fillId="0" borderId="19" xfId="0" applyFont="1" applyBorder="1" applyAlignment="1">
      <alignment wrapText="1"/>
    </xf>
    <xf numFmtId="172" fontId="65" fillId="19" borderId="32" xfId="0" applyNumberFormat="1" applyFont="1" applyFill="1" applyBorder="1" applyAlignment="1">
      <alignment horizontal="left" wrapText="1"/>
    </xf>
    <xf numFmtId="172" fontId="65" fillId="19" borderId="33" xfId="0" applyNumberFormat="1" applyFont="1" applyFill="1" applyBorder="1" applyAlignment="1">
      <alignment horizontal="left" wrapText="1"/>
    </xf>
    <xf numFmtId="172" fontId="65" fillId="19" borderId="34" xfId="0" applyNumberFormat="1" applyFont="1" applyFill="1" applyBorder="1" applyAlignment="1">
      <alignment horizontal="left" wrapText="1"/>
    </xf>
    <xf numFmtId="172" fontId="65" fillId="19" borderId="35" xfId="0" applyNumberFormat="1" applyFont="1" applyFill="1" applyBorder="1" applyAlignment="1">
      <alignment horizontal="left" wrapText="1"/>
    </xf>
    <xf numFmtId="172" fontId="65" fillId="19" borderId="36" xfId="0" applyNumberFormat="1" applyFont="1" applyFill="1" applyBorder="1" applyAlignment="1">
      <alignment horizontal="left" wrapText="1"/>
    </xf>
    <xf numFmtId="172" fontId="65" fillId="41" borderId="36" xfId="0" applyNumberFormat="1" applyFont="1" applyFill="1" applyBorder="1" applyAlignment="1">
      <alignment horizontal="left" wrapText="1"/>
    </xf>
    <xf numFmtId="0" fontId="65" fillId="36" borderId="36" xfId="0" applyFont="1" applyFill="1" applyBorder="1" applyAlignment="1">
      <alignment horizontal="left" wrapText="1"/>
    </xf>
    <xf numFmtId="172" fontId="65" fillId="36" borderId="37" xfId="0" applyNumberFormat="1" applyFont="1" applyFill="1" applyBorder="1" applyAlignment="1">
      <alignment horizontal="left" wrapText="1"/>
    </xf>
    <xf numFmtId="172" fontId="65" fillId="19" borderId="38" xfId="0" applyNumberFormat="1" applyFont="1" applyFill="1" applyBorder="1" applyAlignment="1">
      <alignment horizontal="left" wrapText="1"/>
    </xf>
    <xf numFmtId="0" fontId="65" fillId="19" borderId="39" xfId="0" applyFont="1" applyFill="1" applyBorder="1" applyAlignment="1">
      <alignment horizontal="left" vertical="center"/>
    </xf>
    <xf numFmtId="0" fontId="65" fillId="19" borderId="40" xfId="0" applyFont="1" applyFill="1" applyBorder="1" applyAlignment="1">
      <alignment horizontal="left" vertical="center"/>
    </xf>
    <xf numFmtId="0" fontId="65" fillId="37" borderId="37" xfId="0" applyFont="1" applyFill="1" applyBorder="1" applyAlignment="1">
      <alignment horizontal="left" wrapText="1"/>
    </xf>
    <xf numFmtId="0" fontId="63" fillId="0" borderId="0" xfId="0" applyFont="1" applyBorder="1" applyAlignment="1">
      <alignment vertical="top" wrapText="1"/>
    </xf>
    <xf numFmtId="172" fontId="65" fillId="19" borderId="35" xfId="0" applyNumberFormat="1" applyFont="1" applyFill="1" applyBorder="1" applyAlignment="1">
      <alignment horizontal="left" wrapText="1"/>
    </xf>
    <xf numFmtId="172" fontId="65" fillId="19" borderId="31" xfId="0" applyNumberFormat="1" applyFont="1" applyFill="1" applyBorder="1" applyAlignment="1">
      <alignment horizontal="left" wrapText="1"/>
    </xf>
    <xf numFmtId="0" fontId="7" fillId="0" borderId="12" xfId="0" applyFont="1" applyBorder="1" applyAlignment="1">
      <alignment/>
    </xf>
    <xf numFmtId="0" fontId="65" fillId="0" borderId="41" xfId="0" applyFont="1" applyBorder="1" applyAlignment="1">
      <alignment/>
    </xf>
    <xf numFmtId="0" fontId="70" fillId="0" borderId="12" xfId="0" applyFont="1" applyBorder="1" applyAlignment="1">
      <alignment/>
    </xf>
    <xf numFmtId="178" fontId="65" fillId="19" borderId="23" xfId="0" applyNumberFormat="1" applyFont="1" applyFill="1" applyBorder="1" applyAlignment="1">
      <alignment horizontal="left" wrapText="1"/>
    </xf>
    <xf numFmtId="0" fontId="54" fillId="37" borderId="42" xfId="53" applyFill="1" applyBorder="1" applyAlignment="1">
      <alignment horizontal="left" wrapText="1"/>
    </xf>
    <xf numFmtId="180" fontId="65" fillId="19" borderId="35" xfId="42" applyNumberFormat="1" applyFont="1" applyFill="1" applyBorder="1" applyAlignment="1">
      <alignment horizontal="left" wrapText="1"/>
    </xf>
    <xf numFmtId="180" fontId="65" fillId="19" borderId="35" xfId="42" applyNumberFormat="1" applyFont="1" applyFill="1" applyBorder="1" applyAlignment="1">
      <alignment wrapText="1"/>
    </xf>
    <xf numFmtId="0" fontId="65" fillId="19" borderId="36" xfId="0" applyNumberFormat="1" applyFont="1" applyFill="1" applyBorder="1" applyAlignment="1">
      <alignment horizontal="left" wrapText="1"/>
    </xf>
    <xf numFmtId="180" fontId="65" fillId="19" borderId="38" xfId="42" applyNumberFormat="1" applyFont="1" applyFill="1" applyBorder="1" applyAlignment="1">
      <alignment horizontal="left" wrapText="1"/>
    </xf>
    <xf numFmtId="180" fontId="0" fillId="0" borderId="0" xfId="42" applyNumberFormat="1" applyFont="1" applyAlignment="1">
      <alignment/>
    </xf>
    <xf numFmtId="180" fontId="0" fillId="0" borderId="17" xfId="42" applyNumberFormat="1" applyFont="1" applyBorder="1" applyAlignment="1">
      <alignment/>
    </xf>
    <xf numFmtId="180" fontId="0" fillId="0" borderId="0" xfId="42" applyNumberFormat="1" applyFont="1" applyBorder="1" applyAlignment="1">
      <alignment/>
    </xf>
    <xf numFmtId="0" fontId="0" fillId="0" borderId="0" xfId="0" applyFont="1" applyAlignment="1">
      <alignment/>
    </xf>
    <xf numFmtId="0" fontId="0" fillId="0" borderId="0" xfId="0" applyFont="1" applyBorder="1" applyAlignment="1">
      <alignment vertical="top"/>
    </xf>
    <xf numFmtId="0" fontId="55" fillId="30" borderId="21" xfId="54" applyFont="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3" fontId="0" fillId="0" borderId="11" xfId="42" applyNumberFormat="1" applyFont="1" applyFill="1" applyBorder="1" applyAlignment="1">
      <alignment vertical="center"/>
    </xf>
    <xf numFmtId="180" fontId="0" fillId="37" borderId="0" xfId="42" applyNumberFormat="1" applyFont="1" applyFill="1" applyBorder="1" applyAlignment="1">
      <alignment wrapText="1"/>
    </xf>
    <xf numFmtId="180" fontId="74" fillId="37" borderId="0" xfId="42" applyNumberFormat="1" applyFont="1" applyFill="1" applyBorder="1" applyAlignment="1">
      <alignment/>
    </xf>
    <xf numFmtId="180" fontId="0" fillId="37" borderId="0" xfId="42" applyNumberFormat="1" applyFont="1" applyFill="1" applyBorder="1" applyAlignment="1">
      <alignment/>
    </xf>
    <xf numFmtId="0" fontId="0" fillId="0" borderId="14" xfId="0" applyFont="1" applyFill="1" applyBorder="1" applyAlignment="1">
      <alignment horizontal="left" vertical="top"/>
    </xf>
    <xf numFmtId="0" fontId="0" fillId="0" borderId="0" xfId="0" applyFont="1" applyFill="1" applyBorder="1" applyAlignment="1">
      <alignment vertical="top" wrapText="1"/>
    </xf>
    <xf numFmtId="180" fontId="0" fillId="0" borderId="0" xfId="42" applyNumberFormat="1" applyFont="1" applyFill="1" applyAlignment="1">
      <alignment/>
    </xf>
    <xf numFmtId="0" fontId="0" fillId="0" borderId="0" xfId="0" applyFont="1" applyFill="1" applyAlignment="1">
      <alignment/>
    </xf>
    <xf numFmtId="3" fontId="39" fillId="0" borderId="12" xfId="0" applyNumberFormat="1" applyFont="1" applyFill="1" applyBorder="1" applyAlignment="1">
      <alignment/>
    </xf>
    <xf numFmtId="180" fontId="39" fillId="0" borderId="12" xfId="42" applyNumberFormat="1" applyFont="1" applyFill="1" applyBorder="1" applyAlignment="1">
      <alignment/>
    </xf>
    <xf numFmtId="171" fontId="65" fillId="0" borderId="0" xfId="0" applyNumberFormat="1" applyFont="1" applyAlignment="1">
      <alignment horizontal="left" vertical="center" wrapText="1"/>
    </xf>
    <xf numFmtId="0" fontId="63" fillId="0" borderId="15" xfId="0" applyFont="1" applyFill="1" applyBorder="1" applyAlignment="1">
      <alignment vertical="top"/>
    </xf>
    <xf numFmtId="0" fontId="0" fillId="0" borderId="12" xfId="0" applyFont="1" applyFill="1" applyBorder="1" applyAlignment="1">
      <alignment/>
    </xf>
    <xf numFmtId="0" fontId="63" fillId="0" borderId="25" xfId="0" applyFont="1" applyFill="1" applyBorder="1" applyAlignment="1">
      <alignment vertical="center"/>
    </xf>
    <xf numFmtId="180" fontId="62" fillId="0" borderId="0" xfId="42" applyNumberFormat="1" applyFont="1" applyFill="1" applyBorder="1" applyAlignment="1">
      <alignment/>
    </xf>
    <xf numFmtId="0" fontId="0" fillId="0" borderId="0" xfId="0" applyFont="1" applyFill="1" applyAlignment="1">
      <alignment/>
    </xf>
    <xf numFmtId="0" fontId="72" fillId="0" borderId="0" xfId="0" applyFont="1" applyAlignment="1">
      <alignment vertical="center"/>
    </xf>
    <xf numFmtId="11" fontId="0" fillId="33" borderId="14" xfId="0" applyNumberFormat="1" applyFont="1" applyFill="1" applyBorder="1" applyAlignment="1">
      <alignment horizontal="left" vertical="top"/>
    </xf>
    <xf numFmtId="0" fontId="63" fillId="0" borderId="15" xfId="0" applyFont="1" applyFill="1" applyBorder="1" applyAlignment="1">
      <alignment vertical="center" wrapText="1"/>
    </xf>
    <xf numFmtId="0" fontId="63" fillId="0" borderId="0" xfId="0" applyFont="1" applyFill="1" applyAlignment="1">
      <alignment horizontal="right"/>
    </xf>
    <xf numFmtId="0" fontId="63" fillId="0" borderId="0" xfId="0" applyFont="1" applyFill="1" applyAlignment="1">
      <alignment/>
    </xf>
    <xf numFmtId="0" fontId="63" fillId="0" borderId="0" xfId="0" applyFont="1" applyAlignment="1">
      <alignment vertical="top"/>
    </xf>
    <xf numFmtId="0" fontId="63" fillId="0" borderId="0" xfId="0" applyFont="1" applyAlignment="1">
      <alignment/>
    </xf>
    <xf numFmtId="0" fontId="63" fillId="0" borderId="0" xfId="0" applyFont="1" applyAlignment="1">
      <alignment horizontal="right"/>
    </xf>
    <xf numFmtId="3" fontId="63" fillId="0" borderId="19" xfId="0" applyNumberFormat="1" applyFont="1" applyBorder="1" applyAlignment="1">
      <alignment/>
    </xf>
    <xf numFmtId="3" fontId="63" fillId="0" borderId="43" xfId="0" applyNumberFormat="1" applyFont="1" applyBorder="1" applyAlignment="1">
      <alignment/>
    </xf>
    <xf numFmtId="0" fontId="65" fillId="0" borderId="0" xfId="0" applyFont="1" applyAlignment="1">
      <alignment/>
    </xf>
    <xf numFmtId="180" fontId="65" fillId="0" borderId="0" xfId="42" applyNumberFormat="1" applyFont="1" applyAlignment="1">
      <alignment/>
    </xf>
    <xf numFmtId="180" fontId="65" fillId="0" borderId="0" xfId="42" applyNumberFormat="1" applyFont="1" applyFill="1" applyAlignment="1">
      <alignment/>
    </xf>
    <xf numFmtId="180" fontId="65" fillId="0" borderId="0" xfId="42" applyNumberFormat="1" applyFont="1" applyAlignment="1">
      <alignment/>
    </xf>
    <xf numFmtId="180" fontId="65" fillId="0" borderId="0" xfId="42" applyNumberFormat="1" applyFont="1" applyFill="1" applyAlignment="1">
      <alignment/>
    </xf>
    <xf numFmtId="0" fontId="65" fillId="0" borderId="0" xfId="0" applyFont="1" applyFill="1" applyAlignment="1">
      <alignment/>
    </xf>
    <xf numFmtId="0" fontId="79" fillId="0" borderId="25" xfId="0" applyFont="1" applyFill="1" applyBorder="1" applyAlignment="1">
      <alignment horizontal="right"/>
    </xf>
    <xf numFmtId="180" fontId="69" fillId="0" borderId="11" xfId="42" applyNumberFormat="1" applyFont="1" applyBorder="1" applyAlignment="1">
      <alignment vertical="center" wrapText="1"/>
    </xf>
    <xf numFmtId="180" fontId="69" fillId="0" borderId="11" xfId="42" applyNumberFormat="1" applyFont="1" applyBorder="1" applyAlignment="1">
      <alignment vertical="center"/>
    </xf>
    <xf numFmtId="3" fontId="63" fillId="0" borderId="0" xfId="0" applyNumberFormat="1" applyFont="1" applyBorder="1" applyAlignment="1">
      <alignment/>
    </xf>
    <xf numFmtId="180" fontId="69" fillId="0" borderId="27" xfId="42" applyNumberFormat="1" applyFont="1" applyBorder="1" applyAlignment="1">
      <alignment vertical="center"/>
    </xf>
    <xf numFmtId="180" fontId="65" fillId="37" borderId="11" xfId="42" applyNumberFormat="1" applyFont="1" applyFill="1" applyBorder="1" applyAlignment="1">
      <alignment horizontal="center" wrapText="1"/>
    </xf>
    <xf numFmtId="0" fontId="65" fillId="37" borderId="0" xfId="0" applyFont="1" applyFill="1" applyBorder="1" applyAlignment="1">
      <alignment horizontal="center" wrapText="1"/>
    </xf>
    <xf numFmtId="0" fontId="65" fillId="37" borderId="0" xfId="0" applyFont="1" applyFill="1" applyBorder="1" applyAlignment="1">
      <alignment horizontal="center" vertical="top" wrapText="1"/>
    </xf>
    <xf numFmtId="180" fontId="65" fillId="37" borderId="0" xfId="42" applyNumberFormat="1" applyFont="1" applyFill="1" applyBorder="1" applyAlignment="1">
      <alignment horizontal="center" wrapText="1"/>
    </xf>
    <xf numFmtId="0" fontId="65" fillId="37" borderId="11" xfId="0" applyFont="1" applyFill="1" applyBorder="1" applyAlignment="1">
      <alignment horizontal="center" wrapText="1"/>
    </xf>
    <xf numFmtId="180" fontId="65" fillId="37" borderId="11" xfId="42" applyNumberFormat="1" applyFont="1" applyFill="1" applyBorder="1" applyAlignment="1">
      <alignment horizontal="center" vertical="top" wrapText="1"/>
    </xf>
    <xf numFmtId="180" fontId="65" fillId="37" borderId="11" xfId="42" applyNumberFormat="1" applyFont="1" applyFill="1" applyBorder="1" applyAlignment="1">
      <alignment horizontal="center" vertical="center" wrapText="1"/>
    </xf>
    <xf numFmtId="0" fontId="65" fillId="37" borderId="0" xfId="0" applyFont="1" applyFill="1" applyBorder="1" applyAlignment="1">
      <alignment horizontal="center"/>
    </xf>
    <xf numFmtId="0" fontId="68" fillId="37" borderId="0" xfId="42" applyNumberFormat="1" applyFont="1" applyFill="1" applyAlignment="1">
      <alignment horizontal="center"/>
    </xf>
    <xf numFmtId="0" fontId="68" fillId="37" borderId="0" xfId="0" applyFont="1" applyFill="1" applyAlignment="1">
      <alignment horizontal="center"/>
    </xf>
    <xf numFmtId="0" fontId="68" fillId="37" borderId="11" xfId="0" applyFont="1" applyFill="1" applyBorder="1" applyAlignment="1">
      <alignment horizontal="center"/>
    </xf>
    <xf numFmtId="0" fontId="68" fillId="37" borderId="11" xfId="42" applyNumberFormat="1" applyFont="1" applyFill="1" applyBorder="1" applyAlignment="1">
      <alignment horizontal="center"/>
    </xf>
    <xf numFmtId="180" fontId="68" fillId="37" borderId="11" xfId="42" applyNumberFormat="1" applyFont="1" applyFill="1" applyBorder="1" applyAlignment="1">
      <alignment horizontal="center"/>
    </xf>
    <xf numFmtId="0" fontId="68" fillId="37" borderId="11" xfId="42" applyNumberFormat="1" applyFont="1" applyFill="1" applyBorder="1" applyAlignment="1">
      <alignment horizontal="center" vertical="top"/>
    </xf>
    <xf numFmtId="0" fontId="65" fillId="37" borderId="12" xfId="0" applyFont="1" applyFill="1" applyBorder="1" applyAlignment="1">
      <alignment horizontal="center"/>
    </xf>
    <xf numFmtId="180" fontId="65" fillId="37" borderId="12" xfId="42" applyNumberFormat="1" applyFont="1" applyFill="1" applyBorder="1" applyAlignment="1">
      <alignment horizontal="center"/>
    </xf>
    <xf numFmtId="0" fontId="65" fillId="37" borderId="25" xfId="0" applyFont="1" applyFill="1" applyBorder="1" applyAlignment="1">
      <alignment horizontal="center"/>
    </xf>
    <xf numFmtId="180" fontId="65" fillId="37" borderId="25" xfId="42" applyNumberFormat="1" applyFont="1" applyFill="1" applyBorder="1" applyAlignment="1">
      <alignment horizontal="center"/>
    </xf>
    <xf numFmtId="180" fontId="65" fillId="37" borderId="25" xfId="42" applyNumberFormat="1" applyFont="1" applyFill="1" applyBorder="1" applyAlignment="1">
      <alignment horizontal="center" vertical="top"/>
    </xf>
    <xf numFmtId="0" fontId="73" fillId="0" borderId="0" xfId="0" applyFont="1" applyAlignment="1">
      <alignment vertical="center"/>
    </xf>
    <xf numFmtId="0" fontId="0" fillId="0" borderId="0" xfId="0" applyAlignment="1">
      <alignment vertical="center"/>
    </xf>
    <xf numFmtId="0" fontId="73" fillId="42" borderId="0" xfId="0" applyFont="1" applyFill="1" applyAlignment="1">
      <alignment vertical="center"/>
    </xf>
    <xf numFmtId="0" fontId="73" fillId="39" borderId="0" xfId="0" applyFont="1" applyFill="1" applyAlignment="1">
      <alignment vertical="center"/>
    </xf>
    <xf numFmtId="0" fontId="80" fillId="0" borderId="0" xfId="0" applyFont="1" applyAlignment="1">
      <alignment vertical="center"/>
    </xf>
    <xf numFmtId="0" fontId="72" fillId="0" borderId="0" xfId="0" applyFont="1" applyAlignment="1">
      <alignment vertical="center"/>
    </xf>
    <xf numFmtId="0" fontId="65" fillId="37" borderId="35" xfId="0" applyFont="1" applyFill="1" applyBorder="1" applyAlignment="1">
      <alignment horizontal="left" wrapText="1"/>
    </xf>
    <xf numFmtId="0" fontId="65" fillId="37" borderId="31" xfId="0" applyFont="1" applyFill="1" applyBorder="1" applyAlignment="1">
      <alignment horizontal="left" wrapText="1"/>
    </xf>
    <xf numFmtId="0" fontId="65" fillId="37" borderId="38" xfId="0" applyFont="1" applyFill="1" applyBorder="1" applyAlignment="1">
      <alignment horizontal="left" wrapText="1"/>
    </xf>
    <xf numFmtId="0" fontId="65" fillId="37" borderId="44" xfId="0" applyFont="1" applyFill="1" applyBorder="1" applyAlignment="1">
      <alignment horizontal="left" wrapText="1"/>
    </xf>
    <xf numFmtId="172" fontId="65" fillId="36" borderId="45" xfId="0" applyNumberFormat="1" applyFont="1" applyFill="1" applyBorder="1" applyAlignment="1">
      <alignment horizontal="left" wrapText="1"/>
    </xf>
    <xf numFmtId="172" fontId="65" fillId="36" borderId="40" xfId="0" applyNumberFormat="1" applyFont="1" applyFill="1" applyBorder="1" applyAlignment="1">
      <alignment horizontal="left" wrapText="1"/>
    </xf>
    <xf numFmtId="0" fontId="65" fillId="37" borderId="46" xfId="0" applyFont="1" applyFill="1" applyBorder="1" applyAlignment="1">
      <alignment horizontal="left" wrapText="1"/>
    </xf>
    <xf numFmtId="0" fontId="65" fillId="37" borderId="47" xfId="0" applyFont="1" applyFill="1" applyBorder="1" applyAlignment="1">
      <alignment horizontal="left" wrapText="1"/>
    </xf>
    <xf numFmtId="0" fontId="69" fillId="0" borderId="0" xfId="0" applyFont="1" applyBorder="1" applyAlignment="1">
      <alignment horizontal="left" vertical="center"/>
    </xf>
    <xf numFmtId="0" fontId="0" fillId="0" borderId="0" xfId="0" applyBorder="1" applyAlignment="1">
      <alignment horizontal="left" vertical="center"/>
    </xf>
    <xf numFmtId="0" fontId="65" fillId="36" borderId="35" xfId="0" applyFont="1" applyFill="1" applyBorder="1" applyAlignment="1">
      <alignment horizontal="left" wrapText="1"/>
    </xf>
    <xf numFmtId="0" fontId="65" fillId="36" borderId="31" xfId="0" applyFont="1" applyFill="1" applyBorder="1" applyAlignment="1">
      <alignment horizontal="left" wrapText="1"/>
    </xf>
    <xf numFmtId="172" fontId="65" fillId="19" borderId="35" xfId="0" applyNumberFormat="1" applyFont="1" applyFill="1" applyBorder="1" applyAlignment="1">
      <alignment horizontal="left" wrapText="1"/>
    </xf>
    <xf numFmtId="172" fontId="65" fillId="19" borderId="31" xfId="0" applyNumberFormat="1" applyFont="1" applyFill="1" applyBorder="1" applyAlignment="1">
      <alignment horizontal="left" wrapText="1"/>
    </xf>
    <xf numFmtId="0" fontId="69" fillId="0" borderId="14" xfId="0" applyFont="1" applyBorder="1" applyAlignment="1">
      <alignment horizontal="left" vertical="top" wrapText="1"/>
    </xf>
    <xf numFmtId="0" fontId="69" fillId="0" borderId="0" xfId="0" applyFont="1" applyBorder="1" applyAlignment="1">
      <alignment horizontal="left" vertical="top" wrapText="1"/>
    </xf>
    <xf numFmtId="0" fontId="69" fillId="0" borderId="11" xfId="0" applyFont="1" applyBorder="1" applyAlignment="1">
      <alignment horizontal="left" vertical="top" wrapText="1"/>
    </xf>
    <xf numFmtId="0" fontId="64" fillId="0" borderId="48" xfId="0" applyFont="1" applyBorder="1" applyAlignment="1">
      <alignment vertical="center" wrapText="1"/>
    </xf>
    <xf numFmtId="0" fontId="0" fillId="0" borderId="19" xfId="0" applyBorder="1" applyAlignment="1">
      <alignment vertical="center" wrapText="1"/>
    </xf>
    <xf numFmtId="0" fontId="0" fillId="0" borderId="44" xfId="0" applyBorder="1" applyAlignment="1">
      <alignment vertical="center" wrapText="1"/>
    </xf>
    <xf numFmtId="3" fontId="69" fillId="0" borderId="14" xfId="0" applyNumberFormat="1" applyFont="1" applyBorder="1" applyAlignment="1">
      <alignment vertical="top"/>
    </xf>
    <xf numFmtId="0" fontId="62" fillId="0" borderId="0" xfId="0" applyFont="1" applyAlignment="1">
      <alignment/>
    </xf>
    <xf numFmtId="0" fontId="64" fillId="0" borderId="17" xfId="0" applyFont="1" applyBorder="1" applyAlignment="1">
      <alignment horizontal="left"/>
    </xf>
    <xf numFmtId="0" fontId="0" fillId="0" borderId="17" xfId="0" applyBorder="1" applyAlignment="1">
      <alignment/>
    </xf>
    <xf numFmtId="0" fontId="0" fillId="0" borderId="0" xfId="0" applyAlignment="1">
      <alignment vertical="top"/>
    </xf>
    <xf numFmtId="0" fontId="64" fillId="0" borderId="18"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auto="1"/>
      </font>
      <fill>
        <patternFill patternType="solid">
          <fgColor indexed="65"/>
          <bgColor rgb="FFFABF8F"/>
        </patternFill>
      </fill>
    </dxf>
    <dxf>
      <fill>
        <patternFill>
          <bgColor rgb="FF00B050"/>
        </patternFill>
      </fill>
    </dxf>
    <dxf>
      <font>
        <color auto="1"/>
      </font>
      <fill>
        <patternFill patternType="solid">
          <fgColor indexed="65"/>
          <bgColor rgb="FFFABF8F"/>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eiti.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D21"/>
  <sheetViews>
    <sheetView showGridLines="0" zoomScalePageLayoutView="0" workbookViewId="0" topLeftCell="A1">
      <selection activeCell="B4" sqref="B4"/>
    </sheetView>
  </sheetViews>
  <sheetFormatPr defaultColWidth="3.50390625" defaultRowHeight="24" customHeight="1"/>
  <cols>
    <col min="1" max="1" width="3.50390625" style="41" customWidth="1"/>
    <col min="2" max="2" width="30.375" style="41" customWidth="1"/>
    <col min="3" max="3" width="37.875" style="41" customWidth="1"/>
    <col min="4" max="4" width="85.875" style="41" customWidth="1"/>
    <col min="5" max="16384" width="3.50390625" style="41" customWidth="1"/>
  </cols>
  <sheetData>
    <row r="1" ht="15.75" customHeight="1"/>
    <row r="2" spans="2:4" ht="20.25">
      <c r="B2" s="231" t="s">
        <v>218</v>
      </c>
      <c r="C2" s="228"/>
      <c r="D2" s="228"/>
    </row>
    <row r="3" spans="2:4" ht="15.75" customHeight="1">
      <c r="B3" s="187" t="s">
        <v>387</v>
      </c>
      <c r="C3" s="42"/>
      <c r="D3" s="42"/>
    </row>
    <row r="4" spans="2:4" ht="15.75" customHeight="1">
      <c r="B4" s="39"/>
      <c r="C4" s="40"/>
      <c r="D4" s="40"/>
    </row>
    <row r="5" spans="2:4" ht="15.75" customHeight="1">
      <c r="B5" s="40" t="s">
        <v>105</v>
      </c>
      <c r="C5" s="40"/>
      <c r="D5" s="40"/>
    </row>
    <row r="6" spans="2:4" ht="15.75" customHeight="1">
      <c r="B6" s="232" t="s">
        <v>101</v>
      </c>
      <c r="C6" s="232"/>
      <c r="D6" s="232"/>
    </row>
    <row r="7" spans="2:4" ht="15.75" customHeight="1">
      <c r="B7" s="232"/>
      <c r="C7" s="232"/>
      <c r="D7" s="232"/>
    </row>
    <row r="8" spans="2:4" ht="15.75" customHeight="1">
      <c r="B8" s="227"/>
      <c r="C8" s="228"/>
      <c r="D8" s="228"/>
    </row>
    <row r="9" spans="2:4" ht="15.75" customHeight="1">
      <c r="B9" s="227" t="s">
        <v>219</v>
      </c>
      <c r="C9" s="228"/>
      <c r="D9" s="228"/>
    </row>
    <row r="10" spans="2:4" ht="15.75" customHeight="1">
      <c r="B10" s="227" t="s">
        <v>114</v>
      </c>
      <c r="C10" s="228"/>
      <c r="D10" s="228"/>
    </row>
    <row r="11" spans="2:4" ht="15.75" customHeight="1">
      <c r="B11" s="227"/>
      <c r="C11" s="228"/>
      <c r="D11" s="228"/>
    </row>
    <row r="12" spans="2:4" ht="15.75" customHeight="1">
      <c r="B12" s="227" t="s">
        <v>115</v>
      </c>
      <c r="C12" s="228"/>
      <c r="D12" s="228"/>
    </row>
    <row r="13" spans="2:4" ht="15.75" customHeight="1">
      <c r="B13" s="227" t="s">
        <v>217</v>
      </c>
      <c r="C13" s="228"/>
      <c r="D13" s="228"/>
    </row>
    <row r="14" spans="2:4" ht="15.75" customHeight="1">
      <c r="B14" s="227" t="s">
        <v>102</v>
      </c>
      <c r="C14" s="228"/>
      <c r="D14" s="228"/>
    </row>
    <row r="15" spans="2:4" ht="15.75" customHeight="1">
      <c r="B15" s="227" t="s">
        <v>119</v>
      </c>
      <c r="C15" s="228"/>
      <c r="D15" s="228"/>
    </row>
    <row r="16" spans="2:4" ht="15.75" customHeight="1">
      <c r="B16" s="227"/>
      <c r="C16" s="228"/>
      <c r="D16" s="228"/>
    </row>
    <row r="17" spans="2:4" ht="15.75" customHeight="1">
      <c r="B17" s="230" t="s">
        <v>103</v>
      </c>
      <c r="C17" s="228"/>
      <c r="D17" s="125"/>
    </row>
    <row r="18" spans="2:4" ht="15.75" customHeight="1">
      <c r="B18" s="229" t="s">
        <v>104</v>
      </c>
      <c r="C18" s="228"/>
      <c r="D18" s="125"/>
    </row>
    <row r="19" spans="2:4" ht="15.75" customHeight="1">
      <c r="B19" s="44"/>
      <c r="C19" s="44"/>
      <c r="D19" s="44"/>
    </row>
    <row r="20" spans="2:4" ht="15.75" customHeight="1">
      <c r="B20" s="43"/>
      <c r="C20" s="43"/>
      <c r="D20" s="43"/>
    </row>
    <row r="21" spans="2:4" ht="15.75" customHeight="1">
      <c r="B21" s="43" t="s">
        <v>301</v>
      </c>
      <c r="C21" s="43"/>
      <c r="D21" s="126" t="s">
        <v>300</v>
      </c>
    </row>
    <row r="22" ht="15.75" customHeight="1"/>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sheetProtection/>
  <mergeCells count="13">
    <mergeCell ref="B2:D2"/>
    <mergeCell ref="B6:D7"/>
    <mergeCell ref="B9:D9"/>
    <mergeCell ref="B10:D10"/>
    <mergeCell ref="B12:D12"/>
    <mergeCell ref="B13:D13"/>
    <mergeCell ref="B14:D14"/>
    <mergeCell ref="B15:D15"/>
    <mergeCell ref="B16:D16"/>
    <mergeCell ref="B11:D11"/>
    <mergeCell ref="B8:D8"/>
    <mergeCell ref="B18:C18"/>
    <mergeCell ref="B17:C17"/>
  </mergeCells>
  <hyperlinks>
    <hyperlink ref="D21" r:id="rId1" display="secretariat@eiti.org."/>
  </hyperlinks>
  <printOptions/>
  <pageMargins left="0.75" right="0.75" top="1" bottom="1" header="0.5" footer="0.5"/>
  <pageSetup fitToHeight="0" fitToWidth="1" horizontalDpi="2400" verticalDpi="2400" orientation="landscape" paperSize="9" scale="75" r:id="rId2"/>
</worksheet>
</file>

<file path=xl/worksheets/sheet2.xml><?xml version="1.0" encoding="utf-8"?>
<worksheet xmlns="http://schemas.openxmlformats.org/spreadsheetml/2006/main" xmlns:r="http://schemas.openxmlformats.org/officeDocument/2006/relationships">
  <sheetPr>
    <pageSetUpPr fitToPage="1"/>
  </sheetPr>
  <dimension ref="B1:E35"/>
  <sheetViews>
    <sheetView showGridLines="0" zoomScalePageLayoutView="0" workbookViewId="0" topLeftCell="B3">
      <selection activeCell="B3" sqref="B3"/>
    </sheetView>
  </sheetViews>
  <sheetFormatPr defaultColWidth="3.50390625" defaultRowHeight="24" customHeight="1"/>
  <cols>
    <col min="1" max="1" width="3.50390625" style="20" customWidth="1"/>
    <col min="2" max="2" width="53.375" style="20" customWidth="1"/>
    <col min="3" max="3" width="27.00390625" style="20" customWidth="1"/>
    <col min="4" max="4" width="60.375" style="20" customWidth="1"/>
    <col min="5" max="5" width="38.375" style="21" customWidth="1"/>
    <col min="6" max="16384" width="3.50390625" style="20" customWidth="1"/>
  </cols>
  <sheetData>
    <row r="1" ht="15.75" customHeight="1">
      <c r="E1" s="20"/>
    </row>
    <row r="2" spans="2:5" ht="24.75" customHeight="1">
      <c r="B2" s="22" t="s">
        <v>216</v>
      </c>
      <c r="E2" s="20"/>
    </row>
    <row r="3" spans="2:5" ht="15.75" customHeight="1">
      <c r="B3" s="38" t="s">
        <v>116</v>
      </c>
      <c r="E3" s="20"/>
    </row>
    <row r="4" spans="4:5" ht="15.75" customHeight="1" thickBot="1">
      <c r="D4" s="45" t="s">
        <v>93</v>
      </c>
      <c r="E4" s="45" t="s">
        <v>295</v>
      </c>
    </row>
    <row r="5" spans="2:5" ht="15.75" customHeight="1" thickTop="1">
      <c r="B5" s="24" t="s">
        <v>107</v>
      </c>
      <c r="C5" s="32"/>
      <c r="D5" s="48" t="s">
        <v>325</v>
      </c>
      <c r="E5" s="117"/>
    </row>
    <row r="6" spans="2:5" ht="15.75" customHeight="1">
      <c r="B6" s="26" t="s">
        <v>108</v>
      </c>
      <c r="C6" s="24" t="s">
        <v>81</v>
      </c>
      <c r="D6" s="49">
        <v>41640</v>
      </c>
      <c r="E6" s="117"/>
    </row>
    <row r="7" spans="2:5" ht="15.75" customHeight="1">
      <c r="B7" s="25"/>
      <c r="C7" s="24" t="s">
        <v>82</v>
      </c>
      <c r="D7" s="49">
        <v>42004</v>
      </c>
      <c r="E7" s="117"/>
    </row>
    <row r="8" spans="2:5" ht="15.75" customHeight="1">
      <c r="B8" s="24" t="s">
        <v>109</v>
      </c>
      <c r="C8" s="23"/>
      <c r="D8" s="50" t="s">
        <v>321</v>
      </c>
      <c r="E8" s="117"/>
    </row>
    <row r="9" spans="2:5" ht="15.75" customHeight="1">
      <c r="B9" s="24" t="s">
        <v>110</v>
      </c>
      <c r="C9" s="24"/>
      <c r="D9" s="49">
        <v>42353</v>
      </c>
      <c r="E9" s="117"/>
    </row>
    <row r="10" spans="2:5" ht="15.75" customHeight="1">
      <c r="B10" s="26" t="s">
        <v>111</v>
      </c>
      <c r="C10" s="24" t="s">
        <v>83</v>
      </c>
      <c r="D10" s="50" t="s">
        <v>322</v>
      </c>
      <c r="E10" s="117"/>
    </row>
    <row r="11" spans="2:5" ht="15.75" customHeight="1">
      <c r="B11" s="35" t="s">
        <v>98</v>
      </c>
      <c r="C11" s="24" t="s">
        <v>84</v>
      </c>
      <c r="D11" s="50" t="s">
        <v>322</v>
      </c>
      <c r="E11" s="117"/>
    </row>
    <row r="12" spans="2:5" ht="15.75" customHeight="1">
      <c r="B12" s="27"/>
      <c r="C12" s="24" t="s">
        <v>85</v>
      </c>
      <c r="D12" s="50" t="s">
        <v>323</v>
      </c>
      <c r="E12" s="117"/>
    </row>
    <row r="13" spans="2:5" ht="15.75" customHeight="1">
      <c r="B13" s="27"/>
      <c r="C13" s="24" t="s">
        <v>86</v>
      </c>
      <c r="D13" s="51" t="s">
        <v>87</v>
      </c>
      <c r="E13" s="117"/>
    </row>
    <row r="14" spans="2:5" ht="15.75" customHeight="1">
      <c r="B14" s="26" t="s">
        <v>112</v>
      </c>
      <c r="C14" s="26" t="s">
        <v>99</v>
      </c>
      <c r="D14" s="50" t="s">
        <v>329</v>
      </c>
      <c r="E14" s="117"/>
    </row>
    <row r="15" spans="2:5" ht="15.75" customHeight="1">
      <c r="B15" s="35" t="s">
        <v>100</v>
      </c>
      <c r="C15" s="32" t="s">
        <v>305</v>
      </c>
      <c r="D15" s="123" t="s">
        <v>88</v>
      </c>
      <c r="E15" s="117"/>
    </row>
    <row r="16" spans="3:5" ht="15.75" customHeight="1">
      <c r="C16" s="23" t="s">
        <v>89</v>
      </c>
      <c r="D16" s="51" t="s">
        <v>88</v>
      </c>
      <c r="E16" s="117"/>
    </row>
    <row r="17" spans="2:5" ht="15.75" customHeight="1">
      <c r="B17" s="24" t="s">
        <v>121</v>
      </c>
      <c r="C17" s="24"/>
      <c r="D17" s="50">
        <v>6</v>
      </c>
      <c r="E17" s="117"/>
    </row>
    <row r="18" spans="2:5" ht="15.75" customHeight="1">
      <c r="B18" s="24" t="s">
        <v>122</v>
      </c>
      <c r="C18" s="24"/>
      <c r="D18" s="50">
        <v>41</v>
      </c>
      <c r="E18" s="117"/>
    </row>
    <row r="19" spans="2:5" ht="15.75" customHeight="1">
      <c r="B19" s="26" t="s">
        <v>125</v>
      </c>
      <c r="C19" s="24" t="s">
        <v>222</v>
      </c>
      <c r="D19" s="49" t="s">
        <v>324</v>
      </c>
      <c r="E19" s="117"/>
    </row>
    <row r="20" spans="2:5" ht="15.75" customHeight="1">
      <c r="B20" s="25"/>
      <c r="C20" s="24" t="s">
        <v>220</v>
      </c>
      <c r="D20" s="157">
        <v>6.1592</v>
      </c>
      <c r="E20" s="117"/>
    </row>
    <row r="21" spans="2:5" ht="15.75" customHeight="1">
      <c r="B21" s="26" t="s">
        <v>113</v>
      </c>
      <c r="C21" s="24" t="s">
        <v>91</v>
      </c>
      <c r="D21" s="50" t="s">
        <v>323</v>
      </c>
      <c r="E21" s="117"/>
    </row>
    <row r="22" spans="2:5" ht="15.75" customHeight="1">
      <c r="B22" s="35" t="s">
        <v>298</v>
      </c>
      <c r="C22" s="24" t="s">
        <v>92</v>
      </c>
      <c r="D22" s="50" t="s">
        <v>323</v>
      </c>
      <c r="E22" s="117"/>
    </row>
    <row r="23" spans="2:5" ht="15.75" customHeight="1">
      <c r="B23" s="27"/>
      <c r="C23" s="26" t="s">
        <v>106</v>
      </c>
      <c r="D23" s="50" t="s">
        <v>326</v>
      </c>
      <c r="E23" s="117"/>
    </row>
    <row r="24" spans="2:5" ht="15.75" customHeight="1">
      <c r="B24" s="26" t="s">
        <v>235</v>
      </c>
      <c r="C24" s="24" t="s">
        <v>232</v>
      </c>
      <c r="D24" s="91" t="s">
        <v>327</v>
      </c>
      <c r="E24" s="117"/>
    </row>
    <row r="25" spans="2:5" ht="15.75" customHeight="1">
      <c r="B25" s="27"/>
      <c r="C25" s="24" t="s">
        <v>234</v>
      </c>
      <c r="D25" s="92" t="s">
        <v>321</v>
      </c>
      <c r="E25" s="117"/>
    </row>
    <row r="26" spans="2:5" ht="15.75" customHeight="1" thickBot="1">
      <c r="B26" s="23"/>
      <c r="C26" s="24" t="s">
        <v>233</v>
      </c>
      <c r="D26" s="158" t="s">
        <v>328</v>
      </c>
      <c r="E26" s="117"/>
    </row>
    <row r="27" spans="2:5" ht="15.75" customHeight="1" thickTop="1">
      <c r="B27" s="27"/>
      <c r="C27" s="27"/>
      <c r="D27" s="34"/>
      <c r="E27" s="20"/>
    </row>
    <row r="28" spans="2:4" ht="15.75" customHeight="1">
      <c r="B28" s="27"/>
      <c r="C28" s="27"/>
      <c r="D28" s="34"/>
    </row>
    <row r="29" ht="15.75" customHeight="1"/>
    <row r="30" ht="15.75" customHeight="1">
      <c r="E30" s="20"/>
    </row>
    <row r="31" ht="15.75" customHeight="1">
      <c r="E31" s="20"/>
    </row>
    <row r="32" ht="15.75" customHeight="1">
      <c r="E32" s="20"/>
    </row>
    <row r="33" ht="15.75" customHeight="1">
      <c r="E33" s="20"/>
    </row>
    <row r="34" ht="15.75" customHeight="1">
      <c r="E34" s="20"/>
    </row>
    <row r="35" ht="15.75" customHeight="1">
      <c r="E35" s="20"/>
    </row>
    <row r="36" ht="15.75" customHeight="1"/>
  </sheetData>
  <sheetProtection/>
  <dataValidations count="2">
    <dataValidation allowBlank="1" sqref="D6:D7 D19:D20 D9"/>
    <dataValidation type="list" showInputMessage="1" showErrorMessage="1" promptTitle="Choose among the following" prompt="&#10;Yes&#10;No&#10;Not applicable" errorTitle="Unvalid entry" error="&#10;Please choose among the following:&#10;&#10;Yes&#10;No&#10;Not applicable" sqref="D10:D12 D21:D23">
      <formula1>"Yes,No,Not applicable,&lt;choose option&gt;"</formula1>
    </dataValidation>
  </dataValidations>
  <printOptions/>
  <pageMargins left="0.75" right="0.75" top="1" bottom="1" header="0.5" footer="0.5"/>
  <pageSetup fitToHeight="1" fitToWidth="1" horizontalDpi="2400" verticalDpi="24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B2:H50"/>
  <sheetViews>
    <sheetView showGridLines="0" zoomScalePageLayoutView="150" workbookViewId="0" topLeftCell="C1">
      <selection activeCell="D5" sqref="D5"/>
    </sheetView>
  </sheetViews>
  <sheetFormatPr defaultColWidth="3.50390625" defaultRowHeight="24" customHeight="1"/>
  <cols>
    <col min="1" max="1" width="3.50390625" style="20" customWidth="1"/>
    <col min="2" max="2" width="55.625" style="20" customWidth="1"/>
    <col min="3" max="3" width="52.00390625" style="20" customWidth="1"/>
    <col min="4" max="4" width="35.375" style="20" bestFit="1" customWidth="1"/>
    <col min="5" max="5" width="15.125" style="20" bestFit="1" customWidth="1"/>
    <col min="6" max="6" width="32.875" style="20" bestFit="1" customWidth="1"/>
    <col min="7" max="7" width="32.125" style="21" customWidth="1"/>
    <col min="8" max="8" width="46.50390625" style="21" customWidth="1"/>
    <col min="9" max="16384" width="3.50390625" style="20" customWidth="1"/>
  </cols>
  <sheetData>
    <row r="1" ht="15.75" customHeight="1"/>
    <row r="2" spans="2:5" ht="24.75" customHeight="1">
      <c r="B2" s="22" t="s">
        <v>94</v>
      </c>
      <c r="C2" s="36"/>
      <c r="E2" s="45"/>
    </row>
    <row r="3" spans="2:5" ht="15.75" customHeight="1">
      <c r="B3" s="118"/>
      <c r="E3" s="45" t="s">
        <v>236</v>
      </c>
    </row>
    <row r="4" spans="4:8" ht="15" customHeight="1" thickBot="1">
      <c r="D4" s="45" t="s">
        <v>93</v>
      </c>
      <c r="E4" s="45" t="s">
        <v>297</v>
      </c>
      <c r="F4" s="46" t="s">
        <v>296</v>
      </c>
      <c r="G4" s="45" t="s">
        <v>295</v>
      </c>
      <c r="H4" s="28"/>
    </row>
    <row r="5" spans="2:7" ht="16.5" customHeight="1">
      <c r="B5" s="26" t="s">
        <v>244</v>
      </c>
      <c r="C5" s="134" t="s">
        <v>311</v>
      </c>
      <c r="D5" s="139" t="s">
        <v>90</v>
      </c>
      <c r="E5" s="140" t="s">
        <v>237</v>
      </c>
      <c r="F5" s="141" t="s">
        <v>223</v>
      </c>
      <c r="G5" s="119"/>
    </row>
    <row r="6" spans="2:7" ht="16.5" customHeight="1">
      <c r="B6" s="124" t="s">
        <v>238</v>
      </c>
      <c r="C6" s="134" t="s">
        <v>308</v>
      </c>
      <c r="D6" s="160">
        <f>166480000000/6.1592</f>
        <v>27029484348.616703</v>
      </c>
      <c r="E6" s="137" t="s">
        <v>237</v>
      </c>
      <c r="F6" s="143" t="s">
        <v>330</v>
      </c>
      <c r="G6" s="119"/>
    </row>
    <row r="7" spans="3:7" ht="16.5" customHeight="1">
      <c r="C7" s="138" t="s">
        <v>309</v>
      </c>
      <c r="D7" s="159">
        <f>9773000000/6.1592</f>
        <v>1586732043.1224835</v>
      </c>
      <c r="E7" s="137" t="s">
        <v>237</v>
      </c>
      <c r="F7" s="143" t="s">
        <v>330</v>
      </c>
      <c r="G7" s="119"/>
    </row>
    <row r="8" spans="2:8" s="133" customFormat="1" ht="16.5" customHeight="1">
      <c r="B8" s="135"/>
      <c r="C8" s="134" t="s">
        <v>310</v>
      </c>
      <c r="D8" s="159">
        <f>30576000000/6.1592</f>
        <v>4964281075.464346</v>
      </c>
      <c r="E8" s="137" t="s">
        <v>237</v>
      </c>
      <c r="F8" s="143" t="s">
        <v>330</v>
      </c>
      <c r="G8" s="119"/>
      <c r="H8" s="131"/>
    </row>
    <row r="9" spans="2:7" ht="15.75" customHeight="1">
      <c r="B9" s="27"/>
      <c r="C9" s="134" t="s">
        <v>312</v>
      </c>
      <c r="D9" s="159">
        <v>7895000000</v>
      </c>
      <c r="E9" s="137" t="s">
        <v>237</v>
      </c>
      <c r="F9" s="143" t="s">
        <v>330</v>
      </c>
      <c r="G9" s="119"/>
    </row>
    <row r="10" spans="2:7" ht="15.75" customHeight="1">
      <c r="B10" s="27"/>
      <c r="C10" s="134" t="s">
        <v>313</v>
      </c>
      <c r="D10" s="159">
        <v>10167000000</v>
      </c>
      <c r="E10" s="137" t="s">
        <v>237</v>
      </c>
      <c r="F10" s="143" t="s">
        <v>330</v>
      </c>
      <c r="G10" s="119"/>
    </row>
    <row r="11" spans="2:7" ht="15.75" customHeight="1">
      <c r="B11" s="26" t="s">
        <v>245</v>
      </c>
      <c r="C11" s="134" t="s">
        <v>332</v>
      </c>
      <c r="D11" s="152" t="s">
        <v>334</v>
      </c>
      <c r="E11" s="137" t="s">
        <v>239</v>
      </c>
      <c r="F11" s="161">
        <v>2.2</v>
      </c>
      <c r="G11" s="119"/>
    </row>
    <row r="12" spans="2:7" ht="15.75" customHeight="1">
      <c r="B12" s="120" t="s">
        <v>238</v>
      </c>
      <c r="C12" s="134" t="s">
        <v>335</v>
      </c>
      <c r="D12" s="152" t="s">
        <v>336</v>
      </c>
      <c r="E12" s="137" t="s">
        <v>240</v>
      </c>
      <c r="F12" s="161">
        <v>2.2</v>
      </c>
      <c r="G12" s="119"/>
    </row>
    <row r="13" spans="2:7" ht="15.75" customHeight="1">
      <c r="B13" s="121"/>
      <c r="C13" s="136" t="s">
        <v>337</v>
      </c>
      <c r="D13" s="152" t="s">
        <v>338</v>
      </c>
      <c r="E13" s="137"/>
      <c r="F13" s="161">
        <v>2.2</v>
      </c>
      <c r="G13" s="119"/>
    </row>
    <row r="14" spans="2:7" ht="15.75" customHeight="1">
      <c r="B14" s="121"/>
      <c r="C14" s="136" t="s">
        <v>243</v>
      </c>
      <c r="D14" s="142" t="s">
        <v>90</v>
      </c>
      <c r="E14" s="137"/>
      <c r="F14" s="143" t="s">
        <v>223</v>
      </c>
      <c r="G14" s="119"/>
    </row>
    <row r="15" spans="2:7" ht="15.75" customHeight="1">
      <c r="B15" s="26" t="s">
        <v>246</v>
      </c>
      <c r="C15" s="134" t="s">
        <v>241</v>
      </c>
      <c r="D15" s="152" t="s">
        <v>331</v>
      </c>
      <c r="E15" s="137" t="s">
        <v>239</v>
      </c>
      <c r="F15" s="143" t="s">
        <v>223</v>
      </c>
      <c r="G15" s="119"/>
    </row>
    <row r="16" spans="2:7" ht="15.75" customHeight="1">
      <c r="B16" s="120" t="s">
        <v>238</v>
      </c>
      <c r="C16" s="134" t="s">
        <v>242</v>
      </c>
      <c r="D16" s="152" t="s">
        <v>331</v>
      </c>
      <c r="E16" s="137" t="s">
        <v>240</v>
      </c>
      <c r="F16" s="143" t="s">
        <v>223</v>
      </c>
      <c r="G16" s="119"/>
    </row>
    <row r="17" spans="2:7" ht="15.75" customHeight="1">
      <c r="B17" s="121"/>
      <c r="C17" s="136" t="s">
        <v>332</v>
      </c>
      <c r="D17" s="159">
        <v>7619000000</v>
      </c>
      <c r="E17" s="153" t="s">
        <v>333</v>
      </c>
      <c r="F17" s="143" t="s">
        <v>330</v>
      </c>
      <c r="G17" s="119"/>
    </row>
    <row r="18" spans="2:7" ht="15.75" customHeight="1">
      <c r="B18" s="156"/>
      <c r="C18" s="136" t="s">
        <v>243</v>
      </c>
      <c r="D18" s="142" t="s">
        <v>90</v>
      </c>
      <c r="E18" s="137"/>
      <c r="F18" s="143" t="s">
        <v>223</v>
      </c>
      <c r="G18" s="119"/>
    </row>
    <row r="19" spans="2:8" ht="15.75" customHeight="1">
      <c r="B19" s="135" t="s">
        <v>315</v>
      </c>
      <c r="C19" s="134" t="s">
        <v>314</v>
      </c>
      <c r="D19" s="245" t="s">
        <v>323</v>
      </c>
      <c r="E19" s="246"/>
      <c r="F19" s="161">
        <v>2.1</v>
      </c>
      <c r="G19" s="119"/>
      <c r="H19" s="20"/>
    </row>
    <row r="20" spans="2:8" ht="15.75" customHeight="1">
      <c r="B20" s="35" t="s">
        <v>230</v>
      </c>
      <c r="C20" s="134" t="s">
        <v>123</v>
      </c>
      <c r="D20" s="243" t="s">
        <v>87</v>
      </c>
      <c r="E20" s="244"/>
      <c r="F20" s="144"/>
      <c r="G20" s="119"/>
      <c r="H20" s="20"/>
    </row>
    <row r="21" spans="2:8" ht="15.75" customHeight="1">
      <c r="B21" s="27"/>
      <c r="C21" s="134" t="s">
        <v>231</v>
      </c>
      <c r="D21" s="243" t="s">
        <v>225</v>
      </c>
      <c r="E21" s="244"/>
      <c r="F21" s="145" t="s">
        <v>88</v>
      </c>
      <c r="G21" s="119"/>
      <c r="H21" s="20"/>
    </row>
    <row r="22" spans="2:8" ht="15.75" customHeight="1">
      <c r="B22" s="35"/>
      <c r="C22" s="134" t="s">
        <v>254</v>
      </c>
      <c r="D22" s="243" t="s">
        <v>225</v>
      </c>
      <c r="E22" s="244"/>
      <c r="F22" s="145" t="s">
        <v>88</v>
      </c>
      <c r="G22" s="119"/>
      <c r="H22" s="20"/>
    </row>
    <row r="23" spans="2:8" ht="15.75" customHeight="1">
      <c r="B23" s="30" t="s">
        <v>247</v>
      </c>
      <c r="C23" s="31" t="s">
        <v>95</v>
      </c>
      <c r="D23" s="245" t="s">
        <v>331</v>
      </c>
      <c r="E23" s="246"/>
      <c r="F23" s="143" t="s">
        <v>88</v>
      </c>
      <c r="G23" s="119"/>
      <c r="H23" s="20"/>
    </row>
    <row r="24" spans="2:8" ht="15.75" customHeight="1">
      <c r="B24" s="35" t="s">
        <v>255</v>
      </c>
      <c r="C24" s="31" t="s">
        <v>96</v>
      </c>
      <c r="D24" s="245" t="s">
        <v>331</v>
      </c>
      <c r="E24" s="246"/>
      <c r="F24" s="143" t="s">
        <v>88</v>
      </c>
      <c r="G24" s="119"/>
      <c r="H24" s="20"/>
    </row>
    <row r="25" spans="2:8" ht="15.75" customHeight="1">
      <c r="B25" s="29"/>
      <c r="C25" s="24" t="s">
        <v>251</v>
      </c>
      <c r="D25" s="243" t="s">
        <v>87</v>
      </c>
      <c r="E25" s="244"/>
      <c r="F25" s="145" t="s">
        <v>223</v>
      </c>
      <c r="G25" s="119"/>
      <c r="H25" s="20"/>
    </row>
    <row r="26" spans="2:8" ht="15.75" customHeight="1">
      <c r="B26" s="30" t="s">
        <v>248</v>
      </c>
      <c r="C26" s="31" t="s">
        <v>97</v>
      </c>
      <c r="D26" s="245" t="s">
        <v>331</v>
      </c>
      <c r="E26" s="246"/>
      <c r="F26" s="143" t="s">
        <v>223</v>
      </c>
      <c r="G26" s="119"/>
      <c r="H26" s="20"/>
    </row>
    <row r="27" spans="2:8" ht="15.75" customHeight="1">
      <c r="B27" s="30" t="s">
        <v>249</v>
      </c>
      <c r="C27" s="31" t="s">
        <v>124</v>
      </c>
      <c r="D27" s="243" t="s">
        <v>339</v>
      </c>
      <c r="E27" s="244"/>
      <c r="F27" s="145" t="s">
        <v>88</v>
      </c>
      <c r="G27" s="119"/>
      <c r="H27" s="20"/>
    </row>
    <row r="28" spans="2:8" ht="15.75" customHeight="1">
      <c r="B28" s="30" t="s">
        <v>250</v>
      </c>
      <c r="C28" s="31" t="s">
        <v>252</v>
      </c>
      <c r="D28" s="233" t="s">
        <v>322</v>
      </c>
      <c r="E28" s="234"/>
      <c r="F28" s="143" t="s">
        <v>228</v>
      </c>
      <c r="G28" s="119"/>
      <c r="H28" s="20"/>
    </row>
    <row r="29" spans="2:8" ht="15.75" customHeight="1">
      <c r="B29" s="45" t="s">
        <v>227</v>
      </c>
      <c r="C29" s="31" t="s">
        <v>253</v>
      </c>
      <c r="D29" s="233" t="s">
        <v>322</v>
      </c>
      <c r="E29" s="234"/>
      <c r="F29" s="144"/>
      <c r="G29" s="119"/>
      <c r="H29" s="20"/>
    </row>
    <row r="30" spans="3:8" ht="15.75" customHeight="1">
      <c r="C30" s="31" t="s">
        <v>224</v>
      </c>
      <c r="D30" s="243" t="s">
        <v>226</v>
      </c>
      <c r="E30" s="244"/>
      <c r="F30" s="145" t="s">
        <v>88</v>
      </c>
      <c r="G30" s="119"/>
      <c r="H30" s="20"/>
    </row>
    <row r="31" spans="2:7" ht="15.75" customHeight="1" thickBot="1">
      <c r="B31" s="90"/>
      <c r="C31" s="33" t="s">
        <v>221</v>
      </c>
      <c r="D31" s="237" t="s">
        <v>226</v>
      </c>
      <c r="E31" s="238"/>
      <c r="F31" s="146" t="s">
        <v>88</v>
      </c>
      <c r="G31" s="119"/>
    </row>
    <row r="32" spans="2:8" ht="15.75" customHeight="1">
      <c r="B32" s="88"/>
      <c r="C32" s="88"/>
      <c r="D32" s="89"/>
      <c r="E32" s="89"/>
      <c r="F32" s="89"/>
      <c r="G32" s="20"/>
      <c r="H32" s="20"/>
    </row>
    <row r="33" spans="7:8" ht="15.75" customHeight="1">
      <c r="G33" s="20"/>
      <c r="H33" s="20"/>
    </row>
    <row r="34" spans="4:8" ht="15.75" customHeight="1" thickBot="1">
      <c r="D34" s="241" t="s">
        <v>117</v>
      </c>
      <c r="E34" s="242"/>
      <c r="G34" s="20"/>
      <c r="H34" s="20"/>
    </row>
    <row r="35" spans="2:7" ht="15.75" customHeight="1">
      <c r="B35" s="26" t="s">
        <v>256</v>
      </c>
      <c r="C35" s="134" t="s">
        <v>258</v>
      </c>
      <c r="D35" s="239" t="s">
        <v>326</v>
      </c>
      <c r="E35" s="240"/>
      <c r="F35" s="141" t="s">
        <v>228</v>
      </c>
      <c r="G35" s="119"/>
    </row>
    <row r="36" spans="2:7" ht="15.75" customHeight="1">
      <c r="B36" s="120" t="s">
        <v>238</v>
      </c>
      <c r="C36" s="24" t="s">
        <v>260</v>
      </c>
      <c r="D36" s="147" t="s">
        <v>90</v>
      </c>
      <c r="E36" s="137" t="s">
        <v>239</v>
      </c>
      <c r="F36" s="143" t="s">
        <v>228</v>
      </c>
      <c r="G36" s="119"/>
    </row>
    <row r="37" spans="3:7" ht="15.75" customHeight="1">
      <c r="C37" s="24" t="s">
        <v>261</v>
      </c>
      <c r="D37" s="147" t="s">
        <v>90</v>
      </c>
      <c r="E37" s="137" t="s">
        <v>237</v>
      </c>
      <c r="F37" s="143" t="s">
        <v>228</v>
      </c>
      <c r="G37" s="119"/>
    </row>
    <row r="38" spans="2:7" ht="15.75" customHeight="1">
      <c r="B38" s="26" t="s">
        <v>262</v>
      </c>
      <c r="C38" s="23" t="s">
        <v>258</v>
      </c>
      <c r="D38" s="235" t="s">
        <v>326</v>
      </c>
      <c r="E38" s="236"/>
      <c r="F38" s="143" t="s">
        <v>228</v>
      </c>
      <c r="G38" s="119"/>
    </row>
    <row r="39" spans="2:7" ht="15.75" customHeight="1">
      <c r="B39" s="26" t="s">
        <v>257</v>
      </c>
      <c r="C39" s="23" t="s">
        <v>259</v>
      </c>
      <c r="D39" s="235" t="s">
        <v>323</v>
      </c>
      <c r="E39" s="236"/>
      <c r="F39" s="143" t="s">
        <v>228</v>
      </c>
      <c r="G39" s="119"/>
    </row>
    <row r="40" spans="2:7" ht="15.75" customHeight="1">
      <c r="B40" s="120" t="s">
        <v>238</v>
      </c>
      <c r="C40" s="24" t="s">
        <v>266</v>
      </c>
      <c r="D40" s="162">
        <f>433000000/6.1592</f>
        <v>70301337.83608261</v>
      </c>
      <c r="E40" s="137" t="s">
        <v>237</v>
      </c>
      <c r="F40" s="161">
        <v>2.7</v>
      </c>
      <c r="G40" s="119"/>
    </row>
    <row r="41" spans="2:7" ht="15.75" customHeight="1">
      <c r="B41" s="26" t="s">
        <v>263</v>
      </c>
      <c r="C41" s="23" t="s">
        <v>267</v>
      </c>
      <c r="D41" s="235" t="s">
        <v>326</v>
      </c>
      <c r="E41" s="236"/>
      <c r="F41" s="143" t="s">
        <v>228</v>
      </c>
      <c r="G41" s="119"/>
    </row>
    <row r="42" spans="2:7" ht="15.75" customHeight="1">
      <c r="B42" s="120" t="s">
        <v>238</v>
      </c>
      <c r="C42" s="24" t="s">
        <v>266</v>
      </c>
      <c r="D42" s="147" t="s">
        <v>90</v>
      </c>
      <c r="E42" s="137" t="s">
        <v>237</v>
      </c>
      <c r="F42" s="143" t="s">
        <v>228</v>
      </c>
      <c r="G42" s="119"/>
    </row>
    <row r="43" spans="2:7" ht="15.75" customHeight="1">
      <c r="B43" s="26" t="s">
        <v>264</v>
      </c>
      <c r="C43" s="23" t="s">
        <v>268</v>
      </c>
      <c r="D43" s="235" t="s">
        <v>326</v>
      </c>
      <c r="E43" s="236"/>
      <c r="F43" s="143" t="s">
        <v>228</v>
      </c>
      <c r="G43" s="119"/>
    </row>
    <row r="44" spans="2:7" ht="15.75" customHeight="1">
      <c r="B44" s="120" t="s">
        <v>238</v>
      </c>
      <c r="C44" s="24" t="s">
        <v>266</v>
      </c>
      <c r="D44" s="147" t="s">
        <v>90</v>
      </c>
      <c r="E44" s="137" t="s">
        <v>237</v>
      </c>
      <c r="F44" s="143" t="s">
        <v>228</v>
      </c>
      <c r="G44" s="119"/>
    </row>
    <row r="45" spans="2:7" ht="15.75" customHeight="1">
      <c r="B45" s="26" t="s">
        <v>265</v>
      </c>
      <c r="C45" s="23" t="s">
        <v>269</v>
      </c>
      <c r="D45" s="235" t="s">
        <v>326</v>
      </c>
      <c r="E45" s="236"/>
      <c r="F45" s="143" t="s">
        <v>228</v>
      </c>
      <c r="G45" s="119"/>
    </row>
    <row r="46" spans="2:8" s="133" customFormat="1" ht="15.75" customHeight="1" thickBot="1">
      <c r="B46" s="154" t="s">
        <v>238</v>
      </c>
      <c r="C46" s="155" t="s">
        <v>266</v>
      </c>
      <c r="D46" s="148" t="s">
        <v>90</v>
      </c>
      <c r="E46" s="149" t="s">
        <v>237</v>
      </c>
      <c r="F46" s="150" t="s">
        <v>228</v>
      </c>
      <c r="G46" s="119"/>
      <c r="H46" s="131"/>
    </row>
    <row r="47" ht="15.75" customHeight="1"/>
    <row r="50" ht="24" customHeight="1">
      <c r="D50" s="181"/>
    </row>
  </sheetData>
  <sheetProtection/>
  <mergeCells count="20">
    <mergeCell ref="D30:E30"/>
    <mergeCell ref="D19:E19"/>
    <mergeCell ref="D20:E20"/>
    <mergeCell ref="D21:E21"/>
    <mergeCell ref="D22:E22"/>
    <mergeCell ref="D23:E23"/>
    <mergeCell ref="D24:E24"/>
    <mergeCell ref="D25:E25"/>
    <mergeCell ref="D26:E26"/>
    <mergeCell ref="D27:E27"/>
    <mergeCell ref="D28:E28"/>
    <mergeCell ref="D29:E29"/>
    <mergeCell ref="D45:E45"/>
    <mergeCell ref="D31:E31"/>
    <mergeCell ref="D35:E35"/>
    <mergeCell ref="D38:E38"/>
    <mergeCell ref="D39:E39"/>
    <mergeCell ref="D41:E41"/>
    <mergeCell ref="D43:E43"/>
    <mergeCell ref="D34:E34"/>
  </mergeCells>
  <dataValidations count="2">
    <dataValidation allowBlank="1" sqref="F28:F29 F23:F24 F31 F26 D23:D24 D26 F35:F46 F5:F20"/>
    <dataValidation type="list" allowBlank="1" showInputMessage="1" showErrorMessage="1" promptTitle="Choose among the following" prompt="&#10;Yes&#10;No&#10;Partially&#10;Not applicable" errorTitle="Unvalid entry" error="&#10;Please choose among the following:&#10;&#10;Yes&#10;No&#10;Partially&#10;Not applicable" sqref="D28:E29 D35:E35 D38:E39 D41:E41 D43:E43 D45:E45 D19:E19">
      <formula1>"Yes,No,Partially,Not applicable,&lt;choose option&gt;"</formula1>
    </dataValidation>
  </dataValidations>
  <printOptions/>
  <pageMargins left="0.75" right="0.75" top="1" bottom="1" header="0.5" footer="0.5"/>
  <pageSetup fitToHeight="1" fitToWidth="1" horizontalDpi="2400" verticalDpi="24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2:BB82"/>
  <sheetViews>
    <sheetView tabSelected="1" view="pageBreakPreview" zoomScaleNormal="85" zoomScaleSheetLayoutView="100" zoomScalePageLayoutView="85" workbookViewId="0" topLeftCell="A10">
      <pane xSplit="1" topLeftCell="H1" activePane="topRight" state="frozen"/>
      <selection pane="topLeft" activeCell="A1" sqref="A1"/>
      <selection pane="topRight" activeCell="M19" sqref="M19"/>
    </sheetView>
  </sheetViews>
  <sheetFormatPr defaultColWidth="10.875" defaultRowHeight="15.75"/>
  <cols>
    <col min="1" max="1" width="3.625" style="1" customWidth="1"/>
    <col min="2" max="2" width="7.375" style="3" customWidth="1"/>
    <col min="3" max="3" width="31.25390625" style="1" customWidth="1"/>
    <col min="4" max="4" width="32.375" style="1" customWidth="1"/>
    <col min="5" max="5" width="11.125" style="1" customWidth="1"/>
    <col min="6" max="6" width="19.50390625" style="1" customWidth="1"/>
    <col min="7" max="7" width="22.25390625" style="1" customWidth="1"/>
    <col min="8" max="8" width="15.00390625" style="1" customWidth="1"/>
    <col min="9" max="9" width="11.50390625" style="1" bestFit="1" customWidth="1"/>
    <col min="10" max="10" width="15.625" style="1" customWidth="1"/>
    <col min="11" max="11" width="12.375" style="1" bestFit="1" customWidth="1"/>
    <col min="12" max="12" width="16.25390625" style="163" customWidth="1"/>
    <col min="13" max="13" width="13.25390625" style="1" customWidth="1"/>
    <col min="14" max="14" width="14.875" style="1" customWidth="1"/>
    <col min="15" max="15" width="23.125" style="163" customWidth="1"/>
    <col min="16" max="16" width="14.25390625" style="163" customWidth="1"/>
    <col min="17" max="17" width="14.00390625" style="163" bestFit="1" customWidth="1"/>
    <col min="18" max="18" width="13.375" style="1" customWidth="1"/>
    <col min="19" max="19" width="14.00390625" style="163" bestFit="1" customWidth="1"/>
    <col min="20" max="20" width="12.875" style="163" bestFit="1" customWidth="1"/>
    <col min="21" max="21" width="14.00390625" style="163" bestFit="1" customWidth="1"/>
    <col min="22" max="22" width="13.25390625" style="163" bestFit="1" customWidth="1"/>
    <col min="23" max="24" width="10.875" style="163" customWidth="1"/>
    <col min="25" max="25" width="14.375" style="163" bestFit="1" customWidth="1"/>
    <col min="26" max="26" width="16.125" style="163" customWidth="1"/>
    <col min="27" max="27" width="10.875" style="163" customWidth="1"/>
    <col min="28" max="28" width="14.00390625" style="163" bestFit="1" customWidth="1"/>
    <col min="29" max="29" width="12.125" style="163" bestFit="1" customWidth="1"/>
    <col min="30" max="30" width="11.875" style="163" bestFit="1" customWidth="1"/>
    <col min="31" max="31" width="12.75390625" style="163" customWidth="1"/>
    <col min="32" max="32" width="12.125" style="163" bestFit="1" customWidth="1"/>
    <col min="33" max="33" width="10.875" style="163" customWidth="1"/>
    <col min="34" max="35" width="13.375" style="163" customWidth="1"/>
    <col min="36" max="36" width="14.375" style="163" bestFit="1" customWidth="1"/>
    <col min="37" max="37" width="13.125" style="163" customWidth="1"/>
    <col min="38" max="38" width="16.25390625" style="163" customWidth="1"/>
    <col min="39" max="40" width="14.00390625" style="163" bestFit="1" customWidth="1"/>
    <col min="41" max="41" width="15.00390625" style="163" bestFit="1" customWidth="1"/>
    <col min="42" max="42" width="16.00390625" style="163" bestFit="1" customWidth="1"/>
    <col min="43" max="43" width="14.00390625" style="163" bestFit="1" customWidth="1"/>
    <col min="44" max="44" width="10.875" style="163" customWidth="1"/>
    <col min="45" max="45" width="15.00390625" style="163" bestFit="1" customWidth="1"/>
    <col min="46" max="49" width="14.00390625" style="163" bestFit="1" customWidth="1"/>
    <col min="50" max="16384" width="10.875" style="1" customWidth="1"/>
  </cols>
  <sheetData>
    <row r="1" ht="15.75" customHeight="1"/>
    <row r="2" spans="2:14" ht="38.25" customHeight="1">
      <c r="B2" s="37" t="s">
        <v>203</v>
      </c>
      <c r="G2" s="106" t="s">
        <v>284</v>
      </c>
      <c r="H2" s="16" t="s">
        <v>206</v>
      </c>
      <c r="I2" s="19"/>
      <c r="J2" s="15"/>
      <c r="K2" s="15"/>
      <c r="L2" s="164"/>
      <c r="M2" s="15"/>
      <c r="N2" s="13"/>
    </row>
    <row r="3" spans="2:54" ht="15.75">
      <c r="B3" s="85" t="s">
        <v>204</v>
      </c>
      <c r="G3" s="122"/>
      <c r="H3" s="87" t="s">
        <v>213</v>
      </c>
      <c r="J3" s="5"/>
      <c r="K3" s="5"/>
      <c r="L3" s="165"/>
      <c r="M3" s="5"/>
      <c r="N3" s="6"/>
      <c r="AX3" s="5"/>
      <c r="AY3" s="5"/>
      <c r="AZ3" s="5"/>
      <c r="BA3" s="5"/>
      <c r="BB3" s="5"/>
    </row>
    <row r="4" spans="2:54" ht="64.5">
      <c r="B4" s="86" t="s">
        <v>210</v>
      </c>
      <c r="H4" s="17" t="s">
        <v>79</v>
      </c>
      <c r="I4" s="209" t="s">
        <v>342</v>
      </c>
      <c r="J4" s="210" t="s">
        <v>343</v>
      </c>
      <c r="K4" s="209" t="s">
        <v>344</v>
      </c>
      <c r="L4" s="211" t="s">
        <v>345</v>
      </c>
      <c r="M4" s="209" t="s">
        <v>346</v>
      </c>
      <c r="N4" s="212" t="s">
        <v>347</v>
      </c>
      <c r="O4" s="208" t="s">
        <v>348</v>
      </c>
      <c r="P4" s="208" t="s">
        <v>349</v>
      </c>
      <c r="Q4" s="208" t="s">
        <v>350</v>
      </c>
      <c r="R4" s="212" t="s">
        <v>352</v>
      </c>
      <c r="S4" s="208" t="s">
        <v>353</v>
      </c>
      <c r="T4" s="208" t="s">
        <v>354</v>
      </c>
      <c r="U4" s="208" t="s">
        <v>355</v>
      </c>
      <c r="V4" s="208" t="s">
        <v>356</v>
      </c>
      <c r="W4" s="213" t="s">
        <v>357</v>
      </c>
      <c r="X4" s="213" t="s">
        <v>358</v>
      </c>
      <c r="Y4" s="213" t="s">
        <v>359</v>
      </c>
      <c r="Z4" s="213" t="s">
        <v>360</v>
      </c>
      <c r="AA4" s="208" t="s">
        <v>361</v>
      </c>
      <c r="AB4" s="214" t="s">
        <v>362</v>
      </c>
      <c r="AC4" s="208" t="s">
        <v>363</v>
      </c>
      <c r="AD4" s="208" t="s">
        <v>364</v>
      </c>
      <c r="AE4" s="208" t="s">
        <v>365</v>
      </c>
      <c r="AF4" s="208" t="s">
        <v>366</v>
      </c>
      <c r="AG4" s="208" t="s">
        <v>367</v>
      </c>
      <c r="AH4" s="214" t="s">
        <v>368</v>
      </c>
      <c r="AI4" s="208" t="s">
        <v>369</v>
      </c>
      <c r="AJ4" s="214" t="s">
        <v>370</v>
      </c>
      <c r="AK4" s="208" t="s">
        <v>371</v>
      </c>
      <c r="AL4" s="208" t="s">
        <v>372</v>
      </c>
      <c r="AM4" s="214" t="s">
        <v>373</v>
      </c>
      <c r="AN4" s="208" t="s">
        <v>374</v>
      </c>
      <c r="AO4" s="208" t="s">
        <v>375</v>
      </c>
      <c r="AP4" s="208" t="s">
        <v>376</v>
      </c>
      <c r="AQ4" s="208" t="s">
        <v>377</v>
      </c>
      <c r="AR4" s="208" t="s">
        <v>379</v>
      </c>
      <c r="AS4" s="208" t="s">
        <v>378</v>
      </c>
      <c r="AT4" s="208" t="s">
        <v>380</v>
      </c>
      <c r="AU4" s="208" t="s">
        <v>381</v>
      </c>
      <c r="AV4" s="208" t="s">
        <v>382</v>
      </c>
      <c r="AW4" s="208" t="s">
        <v>383</v>
      </c>
      <c r="AX4" s="172"/>
      <c r="AY4" s="172"/>
      <c r="AZ4" s="172"/>
      <c r="BA4" s="172"/>
      <c r="BB4" s="5"/>
    </row>
    <row r="5" spans="2:54" ht="15.75">
      <c r="B5" s="86"/>
      <c r="H5" s="11" t="s">
        <v>80</v>
      </c>
      <c r="I5" s="215">
        <v>1001635991</v>
      </c>
      <c r="J5" s="215">
        <v>1001564404</v>
      </c>
      <c r="K5" s="215">
        <v>10001804529</v>
      </c>
      <c r="L5" s="216">
        <v>1001831030</v>
      </c>
      <c r="M5" s="217">
        <v>1001657479</v>
      </c>
      <c r="N5" s="218">
        <v>1001591709</v>
      </c>
      <c r="O5" s="219">
        <v>1001794912</v>
      </c>
      <c r="P5" s="219">
        <v>1001644303</v>
      </c>
      <c r="Q5" s="220"/>
      <c r="R5" s="218">
        <v>1001974811</v>
      </c>
      <c r="S5" s="220"/>
      <c r="T5" s="220"/>
      <c r="U5" s="220"/>
      <c r="V5" s="220"/>
      <c r="W5" s="220"/>
      <c r="X5" s="220"/>
      <c r="Y5" s="221">
        <v>1001784618</v>
      </c>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173"/>
      <c r="AY5" s="173"/>
      <c r="AZ5" s="173"/>
      <c r="BA5" s="173"/>
      <c r="BB5" s="5"/>
    </row>
    <row r="6" spans="8:54" ht="15.75">
      <c r="H6" s="12" t="s">
        <v>1</v>
      </c>
      <c r="I6" s="222" t="s">
        <v>351</v>
      </c>
      <c r="J6" s="222" t="s">
        <v>351</v>
      </c>
      <c r="K6" s="222" t="s">
        <v>351</v>
      </c>
      <c r="L6" s="223" t="s">
        <v>351</v>
      </c>
      <c r="M6" s="222" t="s">
        <v>351</v>
      </c>
      <c r="N6" s="224" t="s">
        <v>351</v>
      </c>
      <c r="O6" s="225" t="s">
        <v>351</v>
      </c>
      <c r="P6" s="225" t="s">
        <v>351</v>
      </c>
      <c r="Q6" s="225" t="s">
        <v>351</v>
      </c>
      <c r="R6" s="224" t="s">
        <v>351</v>
      </c>
      <c r="S6" s="225" t="s">
        <v>351</v>
      </c>
      <c r="T6" s="225" t="s">
        <v>351</v>
      </c>
      <c r="U6" s="225" t="s">
        <v>351</v>
      </c>
      <c r="V6" s="225" t="s">
        <v>351</v>
      </c>
      <c r="W6" s="225" t="s">
        <v>351</v>
      </c>
      <c r="X6" s="225" t="s">
        <v>351</v>
      </c>
      <c r="Y6" s="226" t="s">
        <v>351</v>
      </c>
      <c r="Z6" s="225" t="s">
        <v>351</v>
      </c>
      <c r="AA6" s="225" t="s">
        <v>351</v>
      </c>
      <c r="AB6" s="225" t="s">
        <v>351</v>
      </c>
      <c r="AC6" s="225" t="s">
        <v>351</v>
      </c>
      <c r="AD6" s="225" t="s">
        <v>351</v>
      </c>
      <c r="AE6" s="225" t="s">
        <v>351</v>
      </c>
      <c r="AF6" s="225" t="s">
        <v>351</v>
      </c>
      <c r="AG6" s="225" t="s">
        <v>351</v>
      </c>
      <c r="AH6" s="225" t="s">
        <v>351</v>
      </c>
      <c r="AI6" s="225" t="s">
        <v>351</v>
      </c>
      <c r="AJ6" s="225" t="s">
        <v>351</v>
      </c>
      <c r="AK6" s="225" t="s">
        <v>351</v>
      </c>
      <c r="AL6" s="225" t="s">
        <v>351</v>
      </c>
      <c r="AM6" s="225" t="s">
        <v>351</v>
      </c>
      <c r="AN6" s="225" t="s">
        <v>351</v>
      </c>
      <c r="AO6" s="225" t="s">
        <v>351</v>
      </c>
      <c r="AP6" s="225" t="s">
        <v>351</v>
      </c>
      <c r="AQ6" s="225" t="s">
        <v>351</v>
      </c>
      <c r="AR6" s="225" t="s">
        <v>351</v>
      </c>
      <c r="AS6" s="225" t="s">
        <v>351</v>
      </c>
      <c r="AT6" s="225" t="s">
        <v>351</v>
      </c>
      <c r="AU6" s="225" t="s">
        <v>351</v>
      </c>
      <c r="AV6" s="225" t="s">
        <v>351</v>
      </c>
      <c r="AW6" s="225" t="s">
        <v>351</v>
      </c>
      <c r="AX6" s="174"/>
      <c r="AY6" s="174"/>
      <c r="AZ6" s="174"/>
      <c r="BA6" s="174"/>
      <c r="BB6" s="5"/>
    </row>
    <row r="7" spans="2:54" ht="21">
      <c r="B7" s="16" t="s">
        <v>205</v>
      </c>
      <c r="C7" s="15"/>
      <c r="D7" s="15"/>
      <c r="E7" s="250" t="s">
        <v>306</v>
      </c>
      <c r="F7" s="251"/>
      <c r="G7" s="252"/>
      <c r="H7" s="255" t="s">
        <v>285</v>
      </c>
      <c r="I7" s="256"/>
      <c r="J7" s="256"/>
      <c r="K7" s="256"/>
      <c r="L7" s="256"/>
      <c r="M7" s="256"/>
      <c r="N7" s="256"/>
      <c r="AX7" s="5"/>
      <c r="AY7" s="5"/>
      <c r="AZ7" s="5"/>
      <c r="BA7" s="5"/>
      <c r="BB7" s="5"/>
    </row>
    <row r="8" spans="2:54" ht="64.5" customHeight="1">
      <c r="B8" s="247" t="s">
        <v>317</v>
      </c>
      <c r="C8" s="248"/>
      <c r="D8" s="249"/>
      <c r="E8" s="247" t="s">
        <v>318</v>
      </c>
      <c r="F8" s="248"/>
      <c r="G8" s="249"/>
      <c r="H8" s="253" t="s">
        <v>215</v>
      </c>
      <c r="I8" s="254"/>
      <c r="J8" s="254"/>
      <c r="K8" s="254"/>
      <c r="L8" s="254"/>
      <c r="M8" s="254"/>
      <c r="N8" s="254"/>
      <c r="AX8" s="5"/>
      <c r="AY8" s="5"/>
      <c r="AZ8" s="5"/>
      <c r="BA8" s="5"/>
      <c r="BB8" s="5"/>
    </row>
    <row r="9" spans="2:51" s="186" customFormat="1" ht="100.5" customHeight="1">
      <c r="B9" s="182" t="s">
        <v>202</v>
      </c>
      <c r="C9" s="183"/>
      <c r="D9" s="184" t="s">
        <v>118</v>
      </c>
      <c r="E9" s="189" t="s">
        <v>11</v>
      </c>
      <c r="F9" s="189" t="s">
        <v>270</v>
      </c>
      <c r="G9" s="189" t="s">
        <v>279</v>
      </c>
      <c r="H9" s="203"/>
      <c r="I9" s="179"/>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5"/>
      <c r="AY9" s="185"/>
    </row>
    <row r="10" spans="2:49" ht="15.75">
      <c r="B10" s="75"/>
      <c r="C10" s="76" t="s">
        <v>127</v>
      </c>
      <c r="D10" s="9"/>
      <c r="E10" s="68"/>
      <c r="F10" s="93"/>
      <c r="G10" s="100"/>
      <c r="H10" s="204"/>
      <c r="I10" s="197"/>
      <c r="J10" s="198"/>
      <c r="K10" s="198"/>
      <c r="L10" s="198"/>
      <c r="M10" s="198"/>
      <c r="N10" s="198"/>
      <c r="O10" s="198"/>
      <c r="P10" s="198"/>
      <c r="Q10" s="198"/>
      <c r="R10" s="197"/>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row>
    <row r="11" spans="2:49" ht="31.5">
      <c r="B11" s="77"/>
      <c r="C11" s="78" t="s">
        <v>129</v>
      </c>
      <c r="D11" s="8"/>
      <c r="E11" s="68"/>
      <c r="F11" s="93"/>
      <c r="G11" s="100"/>
      <c r="H11" s="204"/>
      <c r="I11" s="198"/>
      <c r="J11" s="198"/>
      <c r="K11" s="198"/>
      <c r="L11" s="198"/>
      <c r="M11" s="198"/>
      <c r="N11" s="198"/>
      <c r="O11" s="198"/>
      <c r="P11" s="198"/>
      <c r="Q11" s="198"/>
      <c r="R11" s="197"/>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9"/>
      <c r="AU11" s="198"/>
      <c r="AV11" s="198"/>
      <c r="AW11" s="198"/>
    </row>
    <row r="12" spans="2:49" s="166" customFormat="1" ht="15.75">
      <c r="B12" s="188"/>
      <c r="C12" s="167" t="s">
        <v>131</v>
      </c>
      <c r="D12" s="168" t="s">
        <v>340</v>
      </c>
      <c r="E12" s="169" t="s">
        <v>384</v>
      </c>
      <c r="F12" s="170" t="s">
        <v>385</v>
      </c>
      <c r="G12" s="171"/>
      <c r="H12" s="205">
        <f>SUM(I12:AW12)</f>
        <v>1551341046</v>
      </c>
      <c r="I12" s="200">
        <v>0</v>
      </c>
      <c r="J12" s="200">
        <v>0</v>
      </c>
      <c r="K12" s="200">
        <v>0</v>
      </c>
      <c r="L12" s="200">
        <f>4053514+25721458</f>
        <v>29774972</v>
      </c>
      <c r="M12" s="200">
        <f>454430+1929</f>
        <v>456359</v>
      </c>
      <c r="N12" s="200">
        <f>2933841+222180</f>
        <v>3156021</v>
      </c>
      <c r="O12" s="200">
        <v>0</v>
      </c>
      <c r="P12" s="200">
        <v>0</v>
      </c>
      <c r="Q12" s="200">
        <v>0</v>
      </c>
      <c r="R12" s="200">
        <v>0</v>
      </c>
      <c r="S12" s="200">
        <f>207747+269</f>
        <v>208016</v>
      </c>
      <c r="T12" s="200">
        <v>2837750</v>
      </c>
      <c r="U12" s="200">
        <v>0</v>
      </c>
      <c r="V12" s="200">
        <v>0</v>
      </c>
      <c r="W12" s="200">
        <v>679615</v>
      </c>
      <c r="X12" s="200">
        <v>0</v>
      </c>
      <c r="Y12" s="200">
        <v>0</v>
      </c>
      <c r="Z12" s="200">
        <v>0</v>
      </c>
      <c r="AA12" s="200">
        <v>0</v>
      </c>
      <c r="AB12" s="200">
        <v>1824684</v>
      </c>
      <c r="AC12" s="200">
        <v>0</v>
      </c>
      <c r="AD12" s="200">
        <v>0</v>
      </c>
      <c r="AE12" s="200">
        <v>0</v>
      </c>
      <c r="AF12" s="200">
        <v>0</v>
      </c>
      <c r="AG12" s="200">
        <v>1142938</v>
      </c>
      <c r="AH12" s="200">
        <v>0</v>
      </c>
      <c r="AI12" s="200">
        <v>0</v>
      </c>
      <c r="AJ12" s="200">
        <v>104872582</v>
      </c>
      <c r="AK12" s="200">
        <f>49400600+50918</f>
        <v>49451518</v>
      </c>
      <c r="AL12" s="200">
        <f>265903173+17618</f>
        <v>265920791</v>
      </c>
      <c r="AM12" s="200">
        <v>606856</v>
      </c>
      <c r="AN12" s="200">
        <f>320000+7747</f>
        <v>327747</v>
      </c>
      <c r="AO12" s="200">
        <f>873042950+6615</f>
        <v>873049565</v>
      </c>
      <c r="AP12" s="200">
        <v>21167</v>
      </c>
      <c r="AQ12" s="200">
        <v>196566407</v>
      </c>
      <c r="AR12" s="200"/>
      <c r="AS12" s="200">
        <v>0</v>
      </c>
      <c r="AT12" s="201">
        <v>51876</v>
      </c>
      <c r="AU12" s="200">
        <v>130423</v>
      </c>
      <c r="AV12" s="200">
        <v>19468822</v>
      </c>
      <c r="AW12" s="200">
        <f>792724+213</f>
        <v>792937</v>
      </c>
    </row>
    <row r="13" spans="2:49" ht="31.5">
      <c r="B13" s="72"/>
      <c r="C13" s="52" t="s">
        <v>133</v>
      </c>
      <c r="D13" s="47" t="s">
        <v>326</v>
      </c>
      <c r="E13" s="68"/>
      <c r="F13" s="5"/>
      <c r="G13" s="100"/>
      <c r="H13" s="205">
        <f aca="true" t="shared" si="0" ref="H13:H53">SUM(I13:AW13)</f>
        <v>0</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c r="AE13" s="200">
        <v>0</v>
      </c>
      <c r="AF13" s="200">
        <v>0</v>
      </c>
      <c r="AG13" s="200">
        <v>0</v>
      </c>
      <c r="AH13" s="200">
        <v>0</v>
      </c>
      <c r="AI13" s="200">
        <v>0</v>
      </c>
      <c r="AJ13" s="200">
        <v>0</v>
      </c>
      <c r="AK13" s="200">
        <v>0</v>
      </c>
      <c r="AL13" s="200">
        <v>0</v>
      </c>
      <c r="AM13" s="200">
        <v>0</v>
      </c>
      <c r="AN13" s="200">
        <v>0</v>
      </c>
      <c r="AO13" s="200">
        <v>0</v>
      </c>
      <c r="AP13" s="200">
        <v>0</v>
      </c>
      <c r="AQ13" s="200">
        <v>0</v>
      </c>
      <c r="AR13" s="200">
        <v>0</v>
      </c>
      <c r="AS13" s="200">
        <v>0</v>
      </c>
      <c r="AT13" s="200">
        <v>0</v>
      </c>
      <c r="AU13" s="200">
        <v>0</v>
      </c>
      <c r="AV13" s="200">
        <v>0</v>
      </c>
      <c r="AW13" s="200">
        <v>0</v>
      </c>
    </row>
    <row r="14" spans="2:49" s="178" customFormat="1" ht="15.75">
      <c r="B14" s="175"/>
      <c r="C14" s="176" t="s">
        <v>135</v>
      </c>
      <c r="D14" s="47" t="s">
        <v>340</v>
      </c>
      <c r="E14" s="68"/>
      <c r="F14" s="93"/>
      <c r="G14" s="100"/>
      <c r="H14" s="205">
        <f t="shared" si="0"/>
        <v>1495338302</v>
      </c>
      <c r="I14" s="199">
        <v>961426</v>
      </c>
      <c r="J14" s="199">
        <v>938204</v>
      </c>
      <c r="K14" s="199">
        <v>17580</v>
      </c>
      <c r="L14" s="199">
        <f>6035527+1947740</f>
        <v>7983267</v>
      </c>
      <c r="M14" s="199">
        <f>14677090+2298669</f>
        <v>16975759</v>
      </c>
      <c r="N14" s="199">
        <f>38757740+3081807</f>
        <v>41839547</v>
      </c>
      <c r="O14" s="199">
        <f>1331651+175258</f>
        <v>1506909</v>
      </c>
      <c r="P14" s="199">
        <v>1261439</v>
      </c>
      <c r="Q14" s="199">
        <v>1024717</v>
      </c>
      <c r="R14" s="199">
        <v>694637</v>
      </c>
      <c r="S14" s="199">
        <v>13071231</v>
      </c>
      <c r="T14" s="199">
        <v>17979</v>
      </c>
      <c r="U14" s="199">
        <v>5344563</v>
      </c>
      <c r="V14" s="199">
        <v>2823308</v>
      </c>
      <c r="W14" s="199">
        <v>327571</v>
      </c>
      <c r="X14" s="199">
        <v>1726255</v>
      </c>
      <c r="Y14" s="199">
        <v>2786764</v>
      </c>
      <c r="Z14" s="199">
        <v>2719626</v>
      </c>
      <c r="AA14" s="199">
        <v>55890</v>
      </c>
      <c r="AB14" s="199">
        <v>6454186</v>
      </c>
      <c r="AC14" s="199">
        <v>373355</v>
      </c>
      <c r="AD14" s="199">
        <v>663284</v>
      </c>
      <c r="AE14" s="199">
        <v>1321675</v>
      </c>
      <c r="AF14" s="199">
        <v>451350</v>
      </c>
      <c r="AG14" s="199">
        <v>1257732</v>
      </c>
      <c r="AH14" s="199">
        <v>654456</v>
      </c>
      <c r="AI14" s="199">
        <f>59917002-4</f>
        <v>59916998</v>
      </c>
      <c r="AJ14" s="199">
        <v>32932774</v>
      </c>
      <c r="AK14" s="199">
        <v>7182552</v>
      </c>
      <c r="AL14" s="199">
        <v>210970221</v>
      </c>
      <c r="AM14" s="199">
        <v>18954156</v>
      </c>
      <c r="AN14" s="199">
        <v>74732132</v>
      </c>
      <c r="AO14" s="199">
        <v>185010586</v>
      </c>
      <c r="AP14" s="199">
        <v>242121186</v>
      </c>
      <c r="AQ14" s="199">
        <v>24557615</v>
      </c>
      <c r="AR14" s="199">
        <v>2920316</v>
      </c>
      <c r="AS14" s="199">
        <v>59917002</v>
      </c>
      <c r="AT14" s="199">
        <v>168767951</v>
      </c>
      <c r="AU14" s="199">
        <v>4359650</v>
      </c>
      <c r="AV14" s="199">
        <v>282519975</v>
      </c>
      <c r="AW14" s="199">
        <v>7222478</v>
      </c>
    </row>
    <row r="15" spans="2:49" s="178" customFormat="1" ht="15.75">
      <c r="B15" s="175"/>
      <c r="C15" s="176" t="s">
        <v>137</v>
      </c>
      <c r="D15" s="47" t="s">
        <v>340</v>
      </c>
      <c r="E15" s="68"/>
      <c r="F15" s="93"/>
      <c r="G15" s="100"/>
      <c r="H15" s="205">
        <f>SUM(I15:AW15)</f>
        <v>81884027</v>
      </c>
      <c r="I15" s="199">
        <v>497835</v>
      </c>
      <c r="J15" s="199"/>
      <c r="K15" s="199"/>
      <c r="L15" s="199">
        <v>4185540</v>
      </c>
      <c r="M15" s="199">
        <v>2250000</v>
      </c>
      <c r="N15" s="199">
        <v>10853286</v>
      </c>
      <c r="O15" s="199">
        <v>5404</v>
      </c>
      <c r="P15" s="199">
        <v>159185</v>
      </c>
      <c r="Q15" s="199"/>
      <c r="R15" s="199">
        <v>1045</v>
      </c>
      <c r="S15" s="199">
        <v>766218</v>
      </c>
      <c r="T15" s="199">
        <v>50</v>
      </c>
      <c r="U15" s="199">
        <v>25000</v>
      </c>
      <c r="V15" s="199"/>
      <c r="W15" s="199"/>
      <c r="X15" s="199"/>
      <c r="Y15" s="199">
        <v>1200000</v>
      </c>
      <c r="Z15" s="200">
        <v>0</v>
      </c>
      <c r="AA15" s="200">
        <v>0</v>
      </c>
      <c r="AB15" s="200">
        <v>0</v>
      </c>
      <c r="AC15" s="200">
        <v>0</v>
      </c>
      <c r="AD15" s="199">
        <v>346358</v>
      </c>
      <c r="AE15" s="200">
        <v>0</v>
      </c>
      <c r="AF15" s="200">
        <v>0</v>
      </c>
      <c r="AG15" s="200">
        <v>0</v>
      </c>
      <c r="AH15" s="199">
        <v>8646</v>
      </c>
      <c r="AI15" s="200">
        <v>0</v>
      </c>
      <c r="AJ15" s="199">
        <v>1015838</v>
      </c>
      <c r="AK15" s="199">
        <v>91963</v>
      </c>
      <c r="AL15" s="199">
        <v>2381251</v>
      </c>
      <c r="AM15" s="199">
        <v>1418900</v>
      </c>
      <c r="AN15" s="199">
        <v>0</v>
      </c>
      <c r="AO15" s="199">
        <v>16344208</v>
      </c>
      <c r="AP15" s="199">
        <v>19104907</v>
      </c>
      <c r="AQ15" s="199">
        <f>4182931+70919</f>
        <v>4253850</v>
      </c>
      <c r="AR15" s="199">
        <v>850847</v>
      </c>
      <c r="AS15" s="199"/>
      <c r="AT15" s="199">
        <v>5524500</v>
      </c>
      <c r="AU15" s="199">
        <v>38454</v>
      </c>
      <c r="AV15" s="199">
        <v>10464496</v>
      </c>
      <c r="AW15" s="199">
        <f>23000+73246</f>
        <v>96246</v>
      </c>
    </row>
    <row r="16" spans="2:49" ht="15.75">
      <c r="B16" s="80"/>
      <c r="C16" s="78" t="s">
        <v>139</v>
      </c>
      <c r="D16" s="8"/>
      <c r="E16" s="68"/>
      <c r="F16" s="93"/>
      <c r="G16" s="100"/>
      <c r="H16" s="205">
        <f t="shared" si="0"/>
        <v>0</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198"/>
      <c r="Z16" s="200">
        <v>0</v>
      </c>
      <c r="AA16" s="200">
        <v>0</v>
      </c>
      <c r="AB16" s="200">
        <v>0</v>
      </c>
      <c r="AC16" s="200">
        <v>0</v>
      </c>
      <c r="AD16" s="198"/>
      <c r="AE16" s="200">
        <v>0</v>
      </c>
      <c r="AF16" s="200">
        <v>0</v>
      </c>
      <c r="AG16" s="200">
        <v>0</v>
      </c>
      <c r="AH16" s="200">
        <v>0</v>
      </c>
      <c r="AI16" s="200">
        <v>0</v>
      </c>
      <c r="AJ16" s="200">
        <v>0</v>
      </c>
      <c r="AK16" s="200">
        <v>0</v>
      </c>
      <c r="AL16" s="200">
        <v>0</v>
      </c>
      <c r="AM16" s="200">
        <v>0</v>
      </c>
      <c r="AN16" s="200">
        <v>0</v>
      </c>
      <c r="AO16" s="200">
        <v>0</v>
      </c>
      <c r="AP16" s="200">
        <v>0</v>
      </c>
      <c r="AQ16" s="200">
        <v>0</v>
      </c>
      <c r="AR16" s="200">
        <v>0</v>
      </c>
      <c r="AS16" s="200">
        <v>0</v>
      </c>
      <c r="AT16" s="200">
        <v>0</v>
      </c>
      <c r="AU16" s="200">
        <v>0</v>
      </c>
      <c r="AV16" s="200">
        <v>0</v>
      </c>
      <c r="AW16" s="200">
        <v>0</v>
      </c>
    </row>
    <row r="17" spans="2:49" s="178" customFormat="1" ht="47.25">
      <c r="B17" s="175"/>
      <c r="C17" s="176" t="s">
        <v>141</v>
      </c>
      <c r="D17" s="47" t="s">
        <v>340</v>
      </c>
      <c r="E17" s="68"/>
      <c r="F17" s="93"/>
      <c r="G17" s="100"/>
      <c r="H17" s="205">
        <f t="shared" si="0"/>
        <v>915474489</v>
      </c>
      <c r="I17" s="199"/>
      <c r="J17" s="199">
        <v>212554</v>
      </c>
      <c r="K17" s="199">
        <v>601721</v>
      </c>
      <c r="L17" s="199">
        <v>36897241</v>
      </c>
      <c r="M17" s="199">
        <v>375621</v>
      </c>
      <c r="N17" s="200">
        <v>0</v>
      </c>
      <c r="O17" s="199">
        <v>7512</v>
      </c>
      <c r="P17" s="199"/>
      <c r="Q17" s="199"/>
      <c r="R17" s="202"/>
      <c r="S17" s="199">
        <v>47173887</v>
      </c>
      <c r="T17" s="199">
        <v>4538754</v>
      </c>
      <c r="U17" s="199">
        <v>485105</v>
      </c>
      <c r="V17" s="199">
        <v>4125017</v>
      </c>
      <c r="W17" s="199">
        <v>1375714</v>
      </c>
      <c r="X17" s="199">
        <v>2235629</v>
      </c>
      <c r="Y17" s="200">
        <v>0</v>
      </c>
      <c r="Z17" s="199">
        <v>5437009</v>
      </c>
      <c r="AA17" s="200">
        <v>0</v>
      </c>
      <c r="AB17" s="200">
        <v>0</v>
      </c>
      <c r="AC17" s="199">
        <v>359748</v>
      </c>
      <c r="AD17" s="199">
        <v>36801</v>
      </c>
      <c r="AE17" s="199"/>
      <c r="AF17" s="199">
        <v>839507</v>
      </c>
      <c r="AG17" s="199">
        <v>1921971</v>
      </c>
      <c r="AH17" s="199">
        <v>687898</v>
      </c>
      <c r="AI17" s="199">
        <v>36574428</v>
      </c>
      <c r="AJ17" s="199">
        <v>57857776</v>
      </c>
      <c r="AK17" s="199">
        <v>5121042</v>
      </c>
      <c r="AL17" s="199">
        <v>304104309</v>
      </c>
      <c r="AM17" s="199">
        <v>55900034</v>
      </c>
      <c r="AN17" s="199">
        <v>499961</v>
      </c>
      <c r="AO17" s="199">
        <v>6266430</v>
      </c>
      <c r="AP17" s="199">
        <v>8235419</v>
      </c>
      <c r="AQ17" s="199">
        <v>106609093</v>
      </c>
      <c r="AR17" s="199">
        <v>2479963</v>
      </c>
      <c r="AS17" s="199">
        <v>36574428</v>
      </c>
      <c r="AT17" s="199">
        <v>185995615</v>
      </c>
      <c r="AU17" s="199">
        <v>1634683</v>
      </c>
      <c r="AV17" s="199">
        <v>309619</v>
      </c>
      <c r="AW17" s="200">
        <v>0</v>
      </c>
    </row>
    <row r="18" spans="2:49" ht="15.75">
      <c r="B18" s="72"/>
      <c r="C18" s="52" t="s">
        <v>143</v>
      </c>
      <c r="D18" s="47" t="s">
        <v>340</v>
      </c>
      <c r="E18" s="68"/>
      <c r="F18" s="93"/>
      <c r="G18" s="100"/>
      <c r="H18" s="205">
        <f t="shared" si="0"/>
        <v>24130334</v>
      </c>
      <c r="I18" s="200">
        <v>0</v>
      </c>
      <c r="J18" s="200">
        <v>0</v>
      </c>
      <c r="K18" s="200">
        <v>0</v>
      </c>
      <c r="L18" s="200">
        <v>0</v>
      </c>
      <c r="M18" s="198">
        <v>1434045</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198"/>
      <c r="AD18" s="198">
        <v>2075</v>
      </c>
      <c r="AE18" s="198"/>
      <c r="AF18" s="198"/>
      <c r="AG18" s="198"/>
      <c r="AH18" s="198"/>
      <c r="AI18" s="198">
        <v>379040</v>
      </c>
      <c r="AJ18" s="198">
        <v>281</v>
      </c>
      <c r="AK18" s="198"/>
      <c r="AL18" s="198">
        <v>64354</v>
      </c>
      <c r="AM18" s="198">
        <v>10349</v>
      </c>
      <c r="AN18" s="198">
        <v>326330</v>
      </c>
      <c r="AO18" s="198">
        <v>16884346</v>
      </c>
      <c r="AP18" s="198">
        <v>4585183</v>
      </c>
      <c r="AQ18" s="200">
        <v>0</v>
      </c>
      <c r="AR18" s="200">
        <v>0</v>
      </c>
      <c r="AS18" s="198">
        <v>379040</v>
      </c>
      <c r="AT18" s="199">
        <v>304</v>
      </c>
      <c r="AU18" s="198"/>
      <c r="AV18" s="198">
        <v>64987</v>
      </c>
      <c r="AW18" s="200">
        <v>0</v>
      </c>
    </row>
    <row r="19" spans="2:49" ht="31.5">
      <c r="B19" s="80"/>
      <c r="C19" s="78" t="s">
        <v>147</v>
      </c>
      <c r="D19" s="9"/>
      <c r="E19" s="68"/>
      <c r="F19" s="93"/>
      <c r="G19" s="100"/>
      <c r="H19" s="205">
        <f t="shared" si="0"/>
        <v>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c r="AE19" s="200">
        <v>0</v>
      </c>
      <c r="AF19" s="200">
        <v>0</v>
      </c>
      <c r="AG19" s="200">
        <v>0</v>
      </c>
      <c r="AH19" s="200">
        <v>0</v>
      </c>
      <c r="AI19" s="200">
        <v>0</v>
      </c>
      <c r="AJ19" s="200">
        <v>0</v>
      </c>
      <c r="AK19" s="200">
        <v>0</v>
      </c>
      <c r="AL19" s="200">
        <v>0</v>
      </c>
      <c r="AM19" s="200">
        <v>0</v>
      </c>
      <c r="AN19" s="200">
        <v>0</v>
      </c>
      <c r="AO19" s="200">
        <v>0</v>
      </c>
      <c r="AP19" s="200">
        <v>0</v>
      </c>
      <c r="AQ19" s="200">
        <v>0</v>
      </c>
      <c r="AR19" s="200">
        <v>0</v>
      </c>
      <c r="AS19" s="200">
        <v>0</v>
      </c>
      <c r="AT19" s="200">
        <v>0</v>
      </c>
      <c r="AU19" s="200">
        <v>0</v>
      </c>
      <c r="AV19" s="200">
        <v>0</v>
      </c>
      <c r="AW19" s="200">
        <v>0</v>
      </c>
    </row>
    <row r="20" spans="2:49" s="178" customFormat="1" ht="15.75">
      <c r="B20" s="175"/>
      <c r="C20" s="176" t="s">
        <v>149</v>
      </c>
      <c r="D20" s="47" t="s">
        <v>340</v>
      </c>
      <c r="E20" s="68"/>
      <c r="F20" s="93"/>
      <c r="G20" s="100"/>
      <c r="H20" s="205">
        <f t="shared" si="0"/>
        <v>45401601</v>
      </c>
      <c r="I20" s="199">
        <v>1540841</v>
      </c>
      <c r="J20" s="199">
        <v>1245</v>
      </c>
      <c r="K20" s="199"/>
      <c r="L20" s="199">
        <v>59239</v>
      </c>
      <c r="M20" s="199">
        <v>24535</v>
      </c>
      <c r="N20" s="199">
        <v>2662106</v>
      </c>
      <c r="O20" s="199">
        <v>475900</v>
      </c>
      <c r="P20" s="199">
        <v>64734</v>
      </c>
      <c r="Q20" s="199">
        <v>84044</v>
      </c>
      <c r="R20" s="199">
        <v>996134</v>
      </c>
      <c r="S20" s="199">
        <v>356034</v>
      </c>
      <c r="T20" s="199"/>
      <c r="U20" s="199">
        <v>287236</v>
      </c>
      <c r="V20" s="199">
        <v>287240</v>
      </c>
      <c r="W20" s="199">
        <v>1247</v>
      </c>
      <c r="X20" s="199">
        <v>4960</v>
      </c>
      <c r="Y20" s="199">
        <v>388496</v>
      </c>
      <c r="Z20" s="199">
        <v>6637</v>
      </c>
      <c r="AA20" s="199">
        <v>750</v>
      </c>
      <c r="AB20" s="199">
        <v>630</v>
      </c>
      <c r="AC20" s="199">
        <v>2659</v>
      </c>
      <c r="AD20" s="199">
        <v>52838</v>
      </c>
      <c r="AE20" s="199">
        <v>22255</v>
      </c>
      <c r="AF20" s="199">
        <v>238590</v>
      </c>
      <c r="AG20" s="199">
        <v>53982</v>
      </c>
      <c r="AH20" s="199">
        <v>52648</v>
      </c>
      <c r="AI20" s="199">
        <v>237529</v>
      </c>
      <c r="AJ20" s="199">
        <v>340202</v>
      </c>
      <c r="AK20" s="199">
        <v>150528</v>
      </c>
      <c r="AL20" s="199">
        <v>2935692</v>
      </c>
      <c r="AM20" s="199">
        <v>3466647</v>
      </c>
      <c r="AN20" s="199">
        <v>1066076</v>
      </c>
      <c r="AO20" s="199">
        <v>12193826</v>
      </c>
      <c r="AP20" s="199">
        <v>511096</v>
      </c>
      <c r="AQ20" s="199">
        <v>1930513</v>
      </c>
      <c r="AR20" s="199">
        <v>11123</v>
      </c>
      <c r="AS20" s="199">
        <v>237529</v>
      </c>
      <c r="AT20" s="199">
        <f>4495903-330</f>
        <v>4495573</v>
      </c>
      <c r="AU20" s="199">
        <v>1226971</v>
      </c>
      <c r="AV20" s="199">
        <v>6533164</v>
      </c>
      <c r="AW20" s="199">
        <v>2400152</v>
      </c>
    </row>
    <row r="21" spans="2:49" ht="15.75">
      <c r="B21" s="72"/>
      <c r="C21" s="52" t="s">
        <v>151</v>
      </c>
      <c r="D21" s="47" t="s">
        <v>326</v>
      </c>
      <c r="E21" s="68"/>
      <c r="F21" s="93"/>
      <c r="G21" s="100"/>
      <c r="H21" s="205">
        <f t="shared" si="0"/>
        <v>0</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c r="AE21" s="200">
        <v>0</v>
      </c>
      <c r="AF21" s="200">
        <v>0</v>
      </c>
      <c r="AG21" s="200">
        <v>0</v>
      </c>
      <c r="AH21" s="200">
        <v>0</v>
      </c>
      <c r="AI21" s="200">
        <v>0</v>
      </c>
      <c r="AJ21" s="200">
        <v>0</v>
      </c>
      <c r="AK21" s="200">
        <v>0</v>
      </c>
      <c r="AL21" s="200">
        <v>0</v>
      </c>
      <c r="AM21" s="200">
        <v>0</v>
      </c>
      <c r="AN21" s="200">
        <v>0</v>
      </c>
      <c r="AO21" s="200">
        <v>0</v>
      </c>
      <c r="AP21" s="200">
        <v>0</v>
      </c>
      <c r="AQ21" s="200">
        <v>0</v>
      </c>
      <c r="AR21" s="200">
        <v>0</v>
      </c>
      <c r="AS21" s="200">
        <v>0</v>
      </c>
      <c r="AT21" s="200">
        <v>0</v>
      </c>
      <c r="AU21" s="200">
        <v>0</v>
      </c>
      <c r="AV21" s="200">
        <v>0</v>
      </c>
      <c r="AW21" s="200">
        <v>0</v>
      </c>
    </row>
    <row r="22" spans="2:49" ht="15.75">
      <c r="B22" s="72"/>
      <c r="C22" s="52" t="s">
        <v>153</v>
      </c>
      <c r="D22" s="47" t="s">
        <v>340</v>
      </c>
      <c r="E22" s="68"/>
      <c r="F22" s="93"/>
      <c r="G22" s="101"/>
      <c r="H22" s="205">
        <f t="shared" si="0"/>
        <v>0</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c r="AE22" s="200">
        <v>0</v>
      </c>
      <c r="AF22" s="200">
        <v>0</v>
      </c>
      <c r="AG22" s="200">
        <v>0</v>
      </c>
      <c r="AH22" s="200">
        <v>0</v>
      </c>
      <c r="AI22" s="200">
        <v>0</v>
      </c>
      <c r="AJ22" s="200">
        <v>0</v>
      </c>
      <c r="AK22" s="200">
        <v>0</v>
      </c>
      <c r="AL22" s="200">
        <v>0</v>
      </c>
      <c r="AM22" s="200">
        <v>0</v>
      </c>
      <c r="AN22" s="200">
        <v>0</v>
      </c>
      <c r="AO22" s="200">
        <v>0</v>
      </c>
      <c r="AP22" s="200">
        <v>0</v>
      </c>
      <c r="AQ22" s="200">
        <v>0</v>
      </c>
      <c r="AR22" s="200">
        <v>0</v>
      </c>
      <c r="AS22" s="200">
        <v>0</v>
      </c>
      <c r="AT22" s="200">
        <v>0</v>
      </c>
      <c r="AU22" s="200">
        <v>0</v>
      </c>
      <c r="AV22" s="200">
        <v>0</v>
      </c>
      <c r="AW22" s="200">
        <v>0</v>
      </c>
    </row>
    <row r="23" spans="2:49" ht="31.5">
      <c r="B23" s="77"/>
      <c r="C23" s="78" t="s">
        <v>155</v>
      </c>
      <c r="D23" s="9"/>
      <c r="E23" s="68"/>
      <c r="F23" s="93"/>
      <c r="G23" s="100"/>
      <c r="H23" s="205">
        <f t="shared" si="0"/>
        <v>0</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c r="AK23" s="200">
        <v>0</v>
      </c>
      <c r="AL23" s="200">
        <v>0</v>
      </c>
      <c r="AM23" s="200">
        <v>0</v>
      </c>
      <c r="AN23" s="200">
        <v>0</v>
      </c>
      <c r="AO23" s="200">
        <v>0</v>
      </c>
      <c r="AP23" s="200">
        <v>0</v>
      </c>
      <c r="AQ23" s="200">
        <v>0</v>
      </c>
      <c r="AR23" s="200">
        <v>0</v>
      </c>
      <c r="AS23" s="200">
        <v>0</v>
      </c>
      <c r="AT23" s="200">
        <v>0</v>
      </c>
      <c r="AU23" s="200">
        <v>0</v>
      </c>
      <c r="AV23" s="200">
        <v>0</v>
      </c>
      <c r="AW23" s="200">
        <v>0</v>
      </c>
    </row>
    <row r="24" spans="2:49" s="178" customFormat="1" ht="15.75">
      <c r="B24" s="175"/>
      <c r="C24" s="176" t="s">
        <v>157</v>
      </c>
      <c r="D24" s="47" t="s">
        <v>340</v>
      </c>
      <c r="E24" s="68"/>
      <c r="F24" s="93"/>
      <c r="G24" s="100"/>
      <c r="H24" s="205">
        <f t="shared" si="0"/>
        <v>2554688685</v>
      </c>
      <c r="I24" s="199">
        <v>61537</v>
      </c>
      <c r="J24" s="199"/>
      <c r="K24" s="199">
        <v>1076261</v>
      </c>
      <c r="L24" s="199">
        <v>142415931</v>
      </c>
      <c r="M24" s="199">
        <f>274843469-1434045</f>
        <v>273409424</v>
      </c>
      <c r="N24" s="199">
        <v>44227192</v>
      </c>
      <c r="O24" s="199">
        <v>114886</v>
      </c>
      <c r="P24" s="199">
        <v>42384</v>
      </c>
      <c r="Q24" s="199">
        <v>163241</v>
      </c>
      <c r="R24" s="199">
        <v>152210</v>
      </c>
      <c r="S24" s="199">
        <v>4337079</v>
      </c>
      <c r="T24" s="199">
        <v>3108755</v>
      </c>
      <c r="U24" s="199">
        <v>22724</v>
      </c>
      <c r="V24" s="199">
        <v>16472924</v>
      </c>
      <c r="W24" s="199">
        <v>1473482</v>
      </c>
      <c r="X24" s="199">
        <v>23009</v>
      </c>
      <c r="Y24" s="199">
        <v>2513919</v>
      </c>
      <c r="Z24" s="199">
        <v>6137284</v>
      </c>
      <c r="AA24" s="199">
        <v>570871</v>
      </c>
      <c r="AB24" s="199">
        <v>30254378</v>
      </c>
      <c r="AC24" s="199">
        <v>5601125</v>
      </c>
      <c r="AD24" s="199">
        <v>1161666</v>
      </c>
      <c r="AE24" s="199">
        <v>90660</v>
      </c>
      <c r="AF24" s="199">
        <v>491646</v>
      </c>
      <c r="AG24" s="199">
        <v>1877</v>
      </c>
      <c r="AH24" s="199">
        <v>669999</v>
      </c>
      <c r="AI24" s="199">
        <v>27865511</v>
      </c>
      <c r="AJ24" s="199">
        <v>2298259</v>
      </c>
      <c r="AK24" s="199">
        <v>923556</v>
      </c>
      <c r="AL24" s="199">
        <v>158749206</v>
      </c>
      <c r="AM24" s="199">
        <v>8818812</v>
      </c>
      <c r="AN24" s="199">
        <v>545491295</v>
      </c>
      <c r="AO24" s="199">
        <v>651126851</v>
      </c>
      <c r="AP24" s="199">
        <v>91799825</v>
      </c>
      <c r="AQ24" s="199">
        <v>11057195</v>
      </c>
      <c r="AR24" s="199">
        <v>481068</v>
      </c>
      <c r="AS24" s="199">
        <v>27865511</v>
      </c>
      <c r="AT24" s="199">
        <v>119044966</v>
      </c>
      <c r="AU24" s="199">
        <v>4949999</v>
      </c>
      <c r="AV24" s="199">
        <v>369622167</v>
      </c>
      <c r="AW24" s="200">
        <v>0</v>
      </c>
    </row>
    <row r="25" spans="2:49" ht="15.75">
      <c r="B25" s="72"/>
      <c r="C25" s="52" t="s">
        <v>159</v>
      </c>
      <c r="D25" s="47" t="s">
        <v>340</v>
      </c>
      <c r="E25" s="68"/>
      <c r="F25" s="93"/>
      <c r="G25" s="100"/>
      <c r="H25" s="205">
        <f t="shared" si="0"/>
        <v>42374260</v>
      </c>
      <c r="I25" s="198"/>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c r="AE25" s="200">
        <v>0</v>
      </c>
      <c r="AF25" s="200">
        <v>0</v>
      </c>
      <c r="AG25" s="200">
        <v>0</v>
      </c>
      <c r="AH25" s="200">
        <v>0</v>
      </c>
      <c r="AI25" s="198">
        <v>20967007</v>
      </c>
      <c r="AJ25" s="198">
        <v>281</v>
      </c>
      <c r="AK25" s="198"/>
      <c r="AL25" s="198">
        <v>438840</v>
      </c>
      <c r="AM25" s="198"/>
      <c r="AN25" s="198">
        <v>138</v>
      </c>
      <c r="AO25" s="198">
        <v>26</v>
      </c>
      <c r="AP25" s="198"/>
      <c r="AQ25" s="198"/>
      <c r="AR25" s="198"/>
      <c r="AS25" s="198">
        <v>20967002</v>
      </c>
      <c r="AT25" s="199">
        <v>966</v>
      </c>
      <c r="AU25" s="198"/>
      <c r="AV25" s="198"/>
      <c r="AW25" s="200">
        <v>0</v>
      </c>
    </row>
    <row r="26" spans="2:49" ht="31.5">
      <c r="B26" s="72"/>
      <c r="C26" s="52" t="s">
        <v>161</v>
      </c>
      <c r="D26" s="47" t="s">
        <v>326</v>
      </c>
      <c r="E26" s="68"/>
      <c r="F26" s="93"/>
      <c r="G26" s="100"/>
      <c r="H26" s="205">
        <f t="shared" si="0"/>
        <v>0</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c r="AE26" s="200">
        <v>0</v>
      </c>
      <c r="AF26" s="200">
        <v>0</v>
      </c>
      <c r="AG26" s="200">
        <v>0</v>
      </c>
      <c r="AH26" s="200">
        <v>0</v>
      </c>
      <c r="AI26" s="200">
        <v>0</v>
      </c>
      <c r="AJ26" s="200">
        <v>0</v>
      </c>
      <c r="AK26" s="200">
        <v>0</v>
      </c>
      <c r="AL26" s="200">
        <v>0</v>
      </c>
      <c r="AM26" s="200">
        <v>0</v>
      </c>
      <c r="AN26" s="200">
        <v>0</v>
      </c>
      <c r="AO26" s="200">
        <v>0</v>
      </c>
      <c r="AP26" s="200">
        <v>0</v>
      </c>
      <c r="AQ26" s="200">
        <v>0</v>
      </c>
      <c r="AR26" s="200">
        <v>0</v>
      </c>
      <c r="AS26" s="200">
        <v>0</v>
      </c>
      <c r="AT26" s="200">
        <v>0</v>
      </c>
      <c r="AU26" s="200">
        <v>0</v>
      </c>
      <c r="AV26" s="200">
        <v>0</v>
      </c>
      <c r="AW26" s="200">
        <v>0</v>
      </c>
    </row>
    <row r="27" spans="2:49" s="178" customFormat="1" ht="31.5">
      <c r="B27" s="175"/>
      <c r="C27" s="176" t="s">
        <v>163</v>
      </c>
      <c r="D27" s="47" t="s">
        <v>340</v>
      </c>
      <c r="E27" s="68"/>
      <c r="F27" s="93"/>
      <c r="G27" s="100"/>
      <c r="H27" s="205">
        <f t="shared" si="0"/>
        <v>377782246</v>
      </c>
      <c r="I27" s="199">
        <v>222</v>
      </c>
      <c r="J27" s="199"/>
      <c r="K27" s="199">
        <v>206</v>
      </c>
      <c r="L27" s="199">
        <v>217412</v>
      </c>
      <c r="M27" s="199">
        <v>1095053</v>
      </c>
      <c r="N27" s="199">
        <v>12293</v>
      </c>
      <c r="O27" s="199">
        <v>249776</v>
      </c>
      <c r="P27" s="199">
        <v>767</v>
      </c>
      <c r="Q27" s="199">
        <f>290+89172</f>
        <v>89462</v>
      </c>
      <c r="R27" s="199">
        <f>987487+215</f>
        <v>987702</v>
      </c>
      <c r="S27" s="199">
        <v>102790</v>
      </c>
      <c r="T27" s="199">
        <v>2730</v>
      </c>
      <c r="U27" s="199">
        <v>1188106</v>
      </c>
      <c r="V27" s="199">
        <v>94774</v>
      </c>
      <c r="W27" s="199">
        <v>171679</v>
      </c>
      <c r="X27" s="199">
        <v>5379</v>
      </c>
      <c r="Y27" s="199">
        <v>7684</v>
      </c>
      <c r="Z27" s="199">
        <v>87928</v>
      </c>
      <c r="AA27" s="199">
        <v>1396</v>
      </c>
      <c r="AB27" s="199">
        <v>1803732</v>
      </c>
      <c r="AC27" s="199">
        <v>161279</v>
      </c>
      <c r="AD27" s="199">
        <v>13673037</v>
      </c>
      <c r="AE27" s="199">
        <v>43291</v>
      </c>
      <c r="AF27" s="199">
        <v>16999</v>
      </c>
      <c r="AG27" s="199">
        <v>345050</v>
      </c>
      <c r="AH27" s="199">
        <v>53445</v>
      </c>
      <c r="AI27" s="199">
        <v>16672822</v>
      </c>
      <c r="AJ27" s="199">
        <v>5683532</v>
      </c>
      <c r="AK27" s="199">
        <f>11131+8744</f>
        <v>19875</v>
      </c>
      <c r="AL27" s="199">
        <f>330220+16173683</f>
        <v>16503903</v>
      </c>
      <c r="AM27" s="199">
        <f>5375889+9260</f>
        <v>5385149</v>
      </c>
      <c r="AN27" s="199">
        <f>45635355+11131</f>
        <v>45646486</v>
      </c>
      <c r="AO27" s="199">
        <v>106231098</v>
      </c>
      <c r="AP27" s="199">
        <v>49596109</v>
      </c>
      <c r="AQ27" s="199">
        <v>33002541</v>
      </c>
      <c r="AR27" s="199">
        <v>35841</v>
      </c>
      <c r="AS27" s="199">
        <f>16629460+43362</f>
        <v>16672822</v>
      </c>
      <c r="AT27" s="199">
        <v>5679994</v>
      </c>
      <c r="AU27" s="199">
        <v>24478175</v>
      </c>
      <c r="AV27" s="199">
        <v>31719703</v>
      </c>
      <c r="AW27" s="199">
        <v>42004</v>
      </c>
    </row>
    <row r="28" spans="2:49" ht="15.75">
      <c r="B28" s="73"/>
      <c r="C28" s="52"/>
      <c r="D28" s="9"/>
      <c r="E28" s="68"/>
      <c r="F28" s="93"/>
      <c r="G28" s="100"/>
      <c r="H28" s="205">
        <f t="shared" si="0"/>
        <v>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c r="AE28" s="200">
        <v>0</v>
      </c>
      <c r="AF28" s="200">
        <v>0</v>
      </c>
      <c r="AG28" s="200">
        <v>0</v>
      </c>
      <c r="AH28" s="200">
        <v>0</v>
      </c>
      <c r="AI28" s="200">
        <v>0</v>
      </c>
      <c r="AJ28" s="200">
        <v>0</v>
      </c>
      <c r="AK28" s="200">
        <v>0</v>
      </c>
      <c r="AL28" s="200">
        <v>0</v>
      </c>
      <c r="AM28" s="200">
        <v>0</v>
      </c>
      <c r="AN28" s="200">
        <v>0</v>
      </c>
      <c r="AO28" s="200">
        <v>0</v>
      </c>
      <c r="AP28" s="200">
        <v>0</v>
      </c>
      <c r="AQ28" s="200">
        <v>0</v>
      </c>
      <c r="AR28" s="200">
        <v>0</v>
      </c>
      <c r="AS28" s="200">
        <v>0</v>
      </c>
      <c r="AT28" s="200">
        <v>0</v>
      </c>
      <c r="AU28" s="200">
        <v>0</v>
      </c>
      <c r="AV28" s="200">
        <v>0</v>
      </c>
      <c r="AW28" s="200">
        <v>0</v>
      </c>
    </row>
    <row r="29" spans="2:49" ht="15.75">
      <c r="B29" s="79"/>
      <c r="C29" s="76" t="s">
        <v>165</v>
      </c>
      <c r="D29" s="8"/>
      <c r="E29" s="68"/>
      <c r="F29" s="93"/>
      <c r="G29" s="100"/>
      <c r="H29" s="205">
        <f t="shared" si="0"/>
        <v>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c r="AE29" s="200">
        <v>0</v>
      </c>
      <c r="AF29" s="200">
        <v>0</v>
      </c>
      <c r="AG29" s="200">
        <v>0</v>
      </c>
      <c r="AH29" s="200">
        <v>0</v>
      </c>
      <c r="AI29" s="200">
        <v>0</v>
      </c>
      <c r="AJ29" s="200">
        <v>0</v>
      </c>
      <c r="AK29" s="200">
        <v>0</v>
      </c>
      <c r="AL29" s="200">
        <v>0</v>
      </c>
      <c r="AM29" s="200">
        <v>0</v>
      </c>
      <c r="AN29" s="200">
        <v>0</v>
      </c>
      <c r="AO29" s="200">
        <v>0</v>
      </c>
      <c r="AP29" s="200">
        <v>0</v>
      </c>
      <c r="AQ29" s="200">
        <v>0</v>
      </c>
      <c r="AR29" s="200">
        <v>0</v>
      </c>
      <c r="AS29" s="200">
        <v>0</v>
      </c>
      <c r="AT29" s="200">
        <v>0</v>
      </c>
      <c r="AU29" s="200">
        <v>0</v>
      </c>
      <c r="AV29" s="200">
        <v>0</v>
      </c>
      <c r="AW29" s="200">
        <v>0</v>
      </c>
    </row>
    <row r="30" spans="2:49" ht="31.5">
      <c r="B30" s="72"/>
      <c r="C30" s="52" t="s">
        <v>167</v>
      </c>
      <c r="D30" s="47" t="s">
        <v>341</v>
      </c>
      <c r="E30" s="68"/>
      <c r="F30" s="93"/>
      <c r="G30" s="100"/>
      <c r="H30" s="205">
        <f t="shared" si="0"/>
        <v>0</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c r="AE30" s="200">
        <v>0</v>
      </c>
      <c r="AF30" s="200">
        <v>0</v>
      </c>
      <c r="AG30" s="200">
        <v>0</v>
      </c>
      <c r="AH30" s="200">
        <v>0</v>
      </c>
      <c r="AI30" s="200">
        <v>0</v>
      </c>
      <c r="AJ30" s="200">
        <v>0</v>
      </c>
      <c r="AK30" s="200">
        <v>0</v>
      </c>
      <c r="AL30" s="200">
        <v>0</v>
      </c>
      <c r="AM30" s="200">
        <v>0</v>
      </c>
      <c r="AN30" s="200">
        <v>0</v>
      </c>
      <c r="AO30" s="200">
        <v>0</v>
      </c>
      <c r="AP30" s="200">
        <v>0</v>
      </c>
      <c r="AQ30" s="200">
        <v>0</v>
      </c>
      <c r="AR30" s="200">
        <v>0</v>
      </c>
      <c r="AS30" s="200">
        <v>0</v>
      </c>
      <c r="AT30" s="200">
        <v>0</v>
      </c>
      <c r="AU30" s="200">
        <v>0</v>
      </c>
      <c r="AV30" s="200">
        <v>0</v>
      </c>
      <c r="AW30" s="200">
        <v>0</v>
      </c>
    </row>
    <row r="31" spans="2:49" ht="15.75">
      <c r="B31" s="73"/>
      <c r="C31" s="53"/>
      <c r="D31" s="9"/>
      <c r="E31" s="68"/>
      <c r="F31" s="93"/>
      <c r="G31" s="100"/>
      <c r="H31" s="205">
        <f t="shared" si="0"/>
        <v>0</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c r="AE31" s="200">
        <v>0</v>
      </c>
      <c r="AF31" s="200">
        <v>0</v>
      </c>
      <c r="AG31" s="200">
        <v>0</v>
      </c>
      <c r="AH31" s="200">
        <v>0</v>
      </c>
      <c r="AI31" s="200">
        <v>0</v>
      </c>
      <c r="AJ31" s="200">
        <v>0</v>
      </c>
      <c r="AK31" s="200">
        <v>0</v>
      </c>
      <c r="AL31" s="200">
        <v>0</v>
      </c>
      <c r="AM31" s="200">
        <v>0</v>
      </c>
      <c r="AN31" s="200">
        <v>0</v>
      </c>
      <c r="AO31" s="200">
        <v>0</v>
      </c>
      <c r="AP31" s="200">
        <v>0</v>
      </c>
      <c r="AQ31" s="200">
        <v>0</v>
      </c>
      <c r="AR31" s="200">
        <v>0</v>
      </c>
      <c r="AS31" s="200">
        <v>0</v>
      </c>
      <c r="AT31" s="200">
        <v>0</v>
      </c>
      <c r="AU31" s="200">
        <v>0</v>
      </c>
      <c r="AV31" s="200">
        <v>0</v>
      </c>
      <c r="AW31" s="200">
        <v>0</v>
      </c>
    </row>
    <row r="32" spans="2:49" ht="15.75">
      <c r="B32" s="79"/>
      <c r="C32" s="76" t="s">
        <v>0</v>
      </c>
      <c r="D32" s="9"/>
      <c r="E32" s="68"/>
      <c r="F32" s="93"/>
      <c r="G32" s="100"/>
      <c r="H32" s="205">
        <f t="shared" si="0"/>
        <v>0</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c r="AE32" s="200">
        <v>0</v>
      </c>
      <c r="AF32" s="200">
        <v>0</v>
      </c>
      <c r="AG32" s="200">
        <v>0</v>
      </c>
      <c r="AH32" s="200">
        <v>0</v>
      </c>
      <c r="AI32" s="200">
        <v>0</v>
      </c>
      <c r="AJ32" s="200">
        <v>0</v>
      </c>
      <c r="AK32" s="200">
        <v>0</v>
      </c>
      <c r="AL32" s="200">
        <v>0</v>
      </c>
      <c r="AM32" s="200">
        <v>0</v>
      </c>
      <c r="AN32" s="200">
        <v>0</v>
      </c>
      <c r="AO32" s="200">
        <v>0</v>
      </c>
      <c r="AP32" s="200">
        <v>0</v>
      </c>
      <c r="AQ32" s="200">
        <v>0</v>
      </c>
      <c r="AR32" s="200">
        <v>0</v>
      </c>
      <c r="AS32" s="200">
        <v>0</v>
      </c>
      <c r="AT32" s="200">
        <v>0</v>
      </c>
      <c r="AU32" s="200">
        <v>0</v>
      </c>
      <c r="AV32" s="200">
        <v>0</v>
      </c>
      <c r="AW32" s="200">
        <v>0</v>
      </c>
    </row>
    <row r="33" spans="2:49" ht="15.75">
      <c r="B33" s="80"/>
      <c r="C33" s="78" t="s">
        <v>170</v>
      </c>
      <c r="D33" s="9"/>
      <c r="E33" s="68"/>
      <c r="F33" s="93"/>
      <c r="G33" s="100"/>
      <c r="H33" s="205">
        <f t="shared" si="0"/>
        <v>0</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c r="AE33" s="200">
        <v>0</v>
      </c>
      <c r="AF33" s="200">
        <v>0</v>
      </c>
      <c r="AG33" s="200">
        <v>0</v>
      </c>
      <c r="AH33" s="200">
        <v>0</v>
      </c>
      <c r="AI33" s="200">
        <v>0</v>
      </c>
      <c r="AJ33" s="200">
        <v>0</v>
      </c>
      <c r="AK33" s="200">
        <v>0</v>
      </c>
      <c r="AL33" s="200">
        <v>0</v>
      </c>
      <c r="AM33" s="200">
        <v>0</v>
      </c>
      <c r="AN33" s="200">
        <v>0</v>
      </c>
      <c r="AO33" s="200">
        <v>0</v>
      </c>
      <c r="AP33" s="200">
        <v>0</v>
      </c>
      <c r="AQ33" s="200">
        <v>0</v>
      </c>
      <c r="AR33" s="200">
        <v>0</v>
      </c>
      <c r="AS33" s="200">
        <v>0</v>
      </c>
      <c r="AT33" s="200">
        <v>0</v>
      </c>
      <c r="AU33" s="200">
        <v>0</v>
      </c>
      <c r="AV33" s="200">
        <v>0</v>
      </c>
      <c r="AW33" s="200">
        <v>0</v>
      </c>
    </row>
    <row r="34" spans="2:49" ht="15.75">
      <c r="B34" s="80"/>
      <c r="C34" s="78" t="s">
        <v>172</v>
      </c>
      <c r="D34" s="9"/>
      <c r="E34" s="68"/>
      <c r="F34" s="93"/>
      <c r="G34" s="100"/>
      <c r="H34" s="205">
        <f t="shared" si="0"/>
        <v>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c r="AG34" s="200">
        <v>0</v>
      </c>
      <c r="AH34" s="200">
        <v>0</v>
      </c>
      <c r="AI34" s="200">
        <v>0</v>
      </c>
      <c r="AJ34" s="200">
        <v>0</v>
      </c>
      <c r="AK34" s="200">
        <v>0</v>
      </c>
      <c r="AL34" s="200">
        <v>0</v>
      </c>
      <c r="AM34" s="200">
        <v>0</v>
      </c>
      <c r="AN34" s="200">
        <v>0</v>
      </c>
      <c r="AO34" s="200">
        <v>0</v>
      </c>
      <c r="AP34" s="200">
        <v>0</v>
      </c>
      <c r="AQ34" s="200">
        <v>0</v>
      </c>
      <c r="AR34" s="200">
        <v>0</v>
      </c>
      <c r="AS34" s="200">
        <v>0</v>
      </c>
      <c r="AT34" s="200">
        <v>0</v>
      </c>
      <c r="AU34" s="200">
        <v>0</v>
      </c>
      <c r="AV34" s="200">
        <v>0</v>
      </c>
      <c r="AW34" s="200">
        <v>0</v>
      </c>
    </row>
    <row r="35" spans="2:49" ht="15.75">
      <c r="B35" s="72"/>
      <c r="C35" s="52" t="s">
        <v>174</v>
      </c>
      <c r="D35" s="47" t="s">
        <v>340</v>
      </c>
      <c r="E35" s="68"/>
      <c r="F35" s="93"/>
      <c r="G35" s="100"/>
      <c r="H35" s="205">
        <f t="shared" si="0"/>
        <v>0</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c r="AE35" s="200">
        <v>0</v>
      </c>
      <c r="AF35" s="200">
        <v>0</v>
      </c>
      <c r="AG35" s="200">
        <v>0</v>
      </c>
      <c r="AH35" s="200">
        <v>0</v>
      </c>
      <c r="AI35" s="200">
        <v>0</v>
      </c>
      <c r="AJ35" s="200">
        <v>0</v>
      </c>
      <c r="AK35" s="200">
        <v>0</v>
      </c>
      <c r="AL35" s="200">
        <v>0</v>
      </c>
      <c r="AM35" s="200">
        <v>0</v>
      </c>
      <c r="AN35" s="200">
        <v>0</v>
      </c>
      <c r="AO35" s="200">
        <v>0</v>
      </c>
      <c r="AP35" s="200">
        <v>0</v>
      </c>
      <c r="AQ35" s="200">
        <v>0</v>
      </c>
      <c r="AR35" s="200">
        <v>0</v>
      </c>
      <c r="AS35" s="200">
        <v>0</v>
      </c>
      <c r="AT35" s="200">
        <v>0</v>
      </c>
      <c r="AU35" s="200">
        <v>0</v>
      </c>
      <c r="AV35" s="200">
        <v>0</v>
      </c>
      <c r="AW35" s="200">
        <v>0</v>
      </c>
    </row>
    <row r="36" spans="2:49" ht="31.5">
      <c r="B36" s="72"/>
      <c r="C36" s="52" t="s">
        <v>176</v>
      </c>
      <c r="D36" s="47" t="s">
        <v>340</v>
      </c>
      <c r="E36" s="68"/>
      <c r="F36" s="93"/>
      <c r="G36" s="100"/>
      <c r="H36" s="205">
        <f t="shared" si="0"/>
        <v>759183651</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c r="AE36" s="200">
        <v>0</v>
      </c>
      <c r="AF36" s="200">
        <v>0</v>
      </c>
      <c r="AG36" s="200">
        <v>0</v>
      </c>
      <c r="AH36" s="200">
        <v>0</v>
      </c>
      <c r="AI36" s="200">
        <v>0</v>
      </c>
      <c r="AJ36" s="198">
        <v>10158383</v>
      </c>
      <c r="AK36" s="198">
        <v>12113800</v>
      </c>
      <c r="AL36" s="200">
        <v>0</v>
      </c>
      <c r="AM36" s="198">
        <v>9582708</v>
      </c>
      <c r="AN36" s="200">
        <v>0</v>
      </c>
      <c r="AO36" s="198">
        <v>710783760</v>
      </c>
      <c r="AP36" s="198">
        <v>16545000</v>
      </c>
      <c r="AQ36" s="200">
        <v>0</v>
      </c>
      <c r="AR36" s="200">
        <v>0</v>
      </c>
      <c r="AS36" s="200">
        <v>0</v>
      </c>
      <c r="AT36" s="200">
        <v>0</v>
      </c>
      <c r="AU36" s="200">
        <v>0</v>
      </c>
      <c r="AV36" s="200">
        <v>0</v>
      </c>
      <c r="AW36" s="200">
        <v>0</v>
      </c>
    </row>
    <row r="37" spans="2:49" ht="31.5">
      <c r="B37" s="72"/>
      <c r="C37" s="52" t="s">
        <v>178</v>
      </c>
      <c r="D37" s="47" t="s">
        <v>326</v>
      </c>
      <c r="E37" s="68"/>
      <c r="F37" s="93"/>
      <c r="G37" s="101"/>
      <c r="H37" s="205">
        <f t="shared" si="0"/>
        <v>0</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c r="AE37" s="200">
        <v>0</v>
      </c>
      <c r="AF37" s="200">
        <v>0</v>
      </c>
      <c r="AG37" s="200">
        <v>0</v>
      </c>
      <c r="AH37" s="200">
        <v>0</v>
      </c>
      <c r="AI37" s="200">
        <v>0</v>
      </c>
      <c r="AJ37" s="200">
        <v>0</v>
      </c>
      <c r="AK37" s="200">
        <v>0</v>
      </c>
      <c r="AL37" s="200">
        <v>0</v>
      </c>
      <c r="AM37" s="200">
        <v>0</v>
      </c>
      <c r="AN37" s="200">
        <v>0</v>
      </c>
      <c r="AO37" s="200">
        <v>0</v>
      </c>
      <c r="AP37" s="200">
        <v>0</v>
      </c>
      <c r="AQ37" s="200">
        <v>0</v>
      </c>
      <c r="AR37" s="200">
        <v>0</v>
      </c>
      <c r="AS37" s="200">
        <v>0</v>
      </c>
      <c r="AT37" s="200">
        <v>0</v>
      </c>
      <c r="AU37" s="200">
        <v>0</v>
      </c>
      <c r="AV37" s="200">
        <v>0</v>
      </c>
      <c r="AW37" s="200">
        <v>0</v>
      </c>
    </row>
    <row r="38" spans="2:49" ht="15.75">
      <c r="B38" s="80"/>
      <c r="C38" s="78" t="s">
        <v>180</v>
      </c>
      <c r="D38" s="8"/>
      <c r="E38" s="68"/>
      <c r="F38" s="93"/>
      <c r="G38" s="101"/>
      <c r="H38" s="205">
        <f t="shared" si="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c r="AM38" s="200">
        <v>0</v>
      </c>
      <c r="AN38" s="200">
        <v>0</v>
      </c>
      <c r="AO38" s="200">
        <v>0</v>
      </c>
      <c r="AP38" s="200">
        <v>0</v>
      </c>
      <c r="AQ38" s="200">
        <v>0</v>
      </c>
      <c r="AR38" s="200">
        <v>0</v>
      </c>
      <c r="AS38" s="200">
        <v>0</v>
      </c>
      <c r="AT38" s="200">
        <v>0</v>
      </c>
      <c r="AU38" s="200">
        <v>0</v>
      </c>
      <c r="AV38" s="200">
        <v>0</v>
      </c>
      <c r="AW38" s="200">
        <v>0</v>
      </c>
    </row>
    <row r="39" spans="2:49" s="178" customFormat="1" ht="15.75">
      <c r="B39" s="175"/>
      <c r="C39" s="176" t="s">
        <v>182</v>
      </c>
      <c r="D39" s="47" t="s">
        <v>340</v>
      </c>
      <c r="E39" s="68"/>
      <c r="F39" s="93"/>
      <c r="G39" s="100"/>
      <c r="H39" s="205">
        <f t="shared" si="0"/>
        <v>1889294475</v>
      </c>
      <c r="I39" s="199"/>
      <c r="J39" s="199"/>
      <c r="K39" s="199">
        <v>201638</v>
      </c>
      <c r="L39" s="199"/>
      <c r="M39" s="199"/>
      <c r="N39" s="199">
        <v>112292674</v>
      </c>
      <c r="O39" s="199"/>
      <c r="P39" s="199">
        <v>1907217</v>
      </c>
      <c r="Q39" s="199"/>
      <c r="R39" s="202"/>
      <c r="S39" s="199">
        <v>981540</v>
      </c>
      <c r="T39" s="199"/>
      <c r="U39" s="199"/>
      <c r="V39" s="199"/>
      <c r="W39" s="199">
        <v>46194</v>
      </c>
      <c r="X39" s="199"/>
      <c r="Y39" s="199">
        <v>2798500</v>
      </c>
      <c r="Z39" s="199">
        <v>0</v>
      </c>
      <c r="AA39" s="199">
        <v>718198</v>
      </c>
      <c r="AB39" s="199"/>
      <c r="AC39" s="199">
        <v>426117</v>
      </c>
      <c r="AD39" s="199"/>
      <c r="AE39" s="200">
        <v>0</v>
      </c>
      <c r="AF39" s="199"/>
      <c r="AG39" s="199">
        <v>49962</v>
      </c>
      <c r="AH39" s="199">
        <v>781313</v>
      </c>
      <c r="AI39" s="199">
        <f>66386208+861405</f>
        <v>67247613</v>
      </c>
      <c r="AJ39" s="199">
        <v>42650276</v>
      </c>
      <c r="AK39" s="199">
        <v>52915997</v>
      </c>
      <c r="AL39" s="199">
        <v>0</v>
      </c>
      <c r="AM39" s="199">
        <v>79408519</v>
      </c>
      <c r="AN39" s="199">
        <v>0</v>
      </c>
      <c r="AO39" s="199">
        <v>663667561</v>
      </c>
      <c r="AP39" s="199">
        <v>276133920</v>
      </c>
      <c r="AQ39" s="199">
        <v>3961032</v>
      </c>
      <c r="AR39" s="199">
        <v>2609591</v>
      </c>
      <c r="AS39" s="199">
        <v>67247613</v>
      </c>
      <c r="AT39" s="199">
        <v>231943658</v>
      </c>
      <c r="AU39" s="199">
        <v>5454913</v>
      </c>
      <c r="AV39" s="199">
        <v>275850429</v>
      </c>
      <c r="AW39" s="199"/>
    </row>
    <row r="40" spans="2:49" ht="15.75">
      <c r="B40" s="72"/>
      <c r="C40" s="52" t="s">
        <v>184</v>
      </c>
      <c r="D40" s="47" t="s">
        <v>326</v>
      </c>
      <c r="E40" s="68"/>
      <c r="F40" s="93"/>
      <c r="G40" s="100"/>
      <c r="H40" s="205">
        <f t="shared" si="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c r="AM40" s="200">
        <v>0</v>
      </c>
      <c r="AN40" s="200">
        <v>0</v>
      </c>
      <c r="AO40" s="200">
        <v>0</v>
      </c>
      <c r="AP40" s="200">
        <v>0</v>
      </c>
      <c r="AQ40" s="200">
        <v>0</v>
      </c>
      <c r="AR40" s="200">
        <v>0</v>
      </c>
      <c r="AS40" s="200">
        <v>0</v>
      </c>
      <c r="AT40" s="200">
        <v>0</v>
      </c>
      <c r="AU40" s="200">
        <v>0</v>
      </c>
      <c r="AV40" s="200">
        <v>0</v>
      </c>
      <c r="AW40" s="200">
        <v>0</v>
      </c>
    </row>
    <row r="41" spans="2:49" ht="31.5">
      <c r="B41" s="80"/>
      <c r="C41" s="78" t="s">
        <v>185</v>
      </c>
      <c r="D41" s="8"/>
      <c r="E41" s="68"/>
      <c r="F41" s="93"/>
      <c r="G41" s="100"/>
      <c r="H41" s="205">
        <f t="shared" si="0"/>
        <v>0</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c r="AE41" s="200">
        <v>0</v>
      </c>
      <c r="AF41" s="200">
        <v>0</v>
      </c>
      <c r="AG41" s="200">
        <v>0</v>
      </c>
      <c r="AH41" s="200">
        <v>0</v>
      </c>
      <c r="AI41" s="200">
        <v>0</v>
      </c>
      <c r="AJ41" s="200">
        <v>0</v>
      </c>
      <c r="AK41" s="200">
        <v>0</v>
      </c>
      <c r="AL41" s="200">
        <v>0</v>
      </c>
      <c r="AM41" s="200">
        <v>0</v>
      </c>
      <c r="AN41" s="200">
        <v>0</v>
      </c>
      <c r="AO41" s="200">
        <v>0</v>
      </c>
      <c r="AP41" s="200">
        <v>0</v>
      </c>
      <c r="AQ41" s="200">
        <v>0</v>
      </c>
      <c r="AR41" s="200">
        <v>0</v>
      </c>
      <c r="AS41" s="200">
        <v>0</v>
      </c>
      <c r="AT41" s="200">
        <v>0</v>
      </c>
      <c r="AU41" s="200">
        <v>0</v>
      </c>
      <c r="AV41" s="200">
        <v>0</v>
      </c>
      <c r="AW41" s="200">
        <v>0</v>
      </c>
    </row>
    <row r="42" spans="2:49" ht="31.5">
      <c r="B42" s="188"/>
      <c r="C42" s="52" t="s">
        <v>187</v>
      </c>
      <c r="D42" s="47" t="s">
        <v>326</v>
      </c>
      <c r="E42" s="68"/>
      <c r="F42" s="93"/>
      <c r="G42" s="100"/>
      <c r="H42" s="205">
        <f t="shared" si="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c r="AM42" s="200">
        <v>0</v>
      </c>
      <c r="AN42" s="200">
        <v>0</v>
      </c>
      <c r="AO42" s="200">
        <v>0</v>
      </c>
      <c r="AP42" s="200">
        <v>0</v>
      </c>
      <c r="AQ42" s="200">
        <v>0</v>
      </c>
      <c r="AR42" s="200">
        <v>0</v>
      </c>
      <c r="AS42" s="200">
        <v>0</v>
      </c>
      <c r="AT42" s="200">
        <v>0</v>
      </c>
      <c r="AU42" s="200">
        <v>0</v>
      </c>
      <c r="AV42" s="200">
        <v>0</v>
      </c>
      <c r="AW42" s="200">
        <v>0</v>
      </c>
    </row>
    <row r="43" spans="2:49" ht="31.5">
      <c r="B43" s="72"/>
      <c r="C43" s="52" t="s">
        <v>189</v>
      </c>
      <c r="D43" s="47" t="s">
        <v>326</v>
      </c>
      <c r="E43" s="68"/>
      <c r="F43" s="93"/>
      <c r="G43" s="100"/>
      <c r="H43" s="205">
        <f t="shared" si="0"/>
        <v>0</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c r="AE43" s="200">
        <v>0</v>
      </c>
      <c r="AF43" s="200">
        <v>0</v>
      </c>
      <c r="AG43" s="200">
        <v>0</v>
      </c>
      <c r="AH43" s="200">
        <v>0</v>
      </c>
      <c r="AI43" s="200">
        <v>0</v>
      </c>
      <c r="AJ43" s="200">
        <v>0</v>
      </c>
      <c r="AK43" s="200">
        <v>0</v>
      </c>
      <c r="AL43" s="200">
        <v>0</v>
      </c>
      <c r="AM43" s="200">
        <v>0</v>
      </c>
      <c r="AN43" s="200">
        <v>0</v>
      </c>
      <c r="AO43" s="200">
        <v>0</v>
      </c>
      <c r="AP43" s="200">
        <v>0</v>
      </c>
      <c r="AQ43" s="200">
        <v>0</v>
      </c>
      <c r="AR43" s="200">
        <v>0</v>
      </c>
      <c r="AS43" s="200">
        <v>0</v>
      </c>
      <c r="AT43" s="200">
        <v>0</v>
      </c>
      <c r="AU43" s="200">
        <v>0</v>
      </c>
      <c r="AV43" s="200">
        <v>0</v>
      </c>
      <c r="AW43" s="200">
        <v>0</v>
      </c>
    </row>
    <row r="44" spans="2:49" ht="47.25">
      <c r="B44" s="72"/>
      <c r="C44" s="52" t="s">
        <v>207</v>
      </c>
      <c r="D44" s="47" t="s">
        <v>326</v>
      </c>
      <c r="E44" s="68"/>
      <c r="F44" s="93"/>
      <c r="G44" s="100"/>
      <c r="H44" s="205">
        <f t="shared" si="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c r="AM44" s="200">
        <v>0</v>
      </c>
      <c r="AN44" s="200">
        <v>0</v>
      </c>
      <c r="AO44" s="200">
        <v>0</v>
      </c>
      <c r="AP44" s="200">
        <v>0</v>
      </c>
      <c r="AQ44" s="200">
        <v>0</v>
      </c>
      <c r="AR44" s="200">
        <v>0</v>
      </c>
      <c r="AS44" s="200">
        <v>0</v>
      </c>
      <c r="AT44" s="200">
        <v>0</v>
      </c>
      <c r="AU44" s="200">
        <v>0</v>
      </c>
      <c r="AV44" s="200">
        <v>0</v>
      </c>
      <c r="AW44" s="200">
        <v>0</v>
      </c>
    </row>
    <row r="45" spans="2:49" ht="15.75">
      <c r="B45" s="72"/>
      <c r="C45" s="52" t="s">
        <v>208</v>
      </c>
      <c r="D45" s="47" t="s">
        <v>326</v>
      </c>
      <c r="E45" s="68"/>
      <c r="F45" s="93"/>
      <c r="G45" s="100"/>
      <c r="H45" s="205">
        <f t="shared" si="0"/>
        <v>0</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c r="AE45" s="200">
        <v>0</v>
      </c>
      <c r="AF45" s="200">
        <v>0</v>
      </c>
      <c r="AG45" s="200">
        <v>0</v>
      </c>
      <c r="AH45" s="200">
        <v>0</v>
      </c>
      <c r="AI45" s="200">
        <v>0</v>
      </c>
      <c r="AJ45" s="200">
        <v>0</v>
      </c>
      <c r="AK45" s="200">
        <v>0</v>
      </c>
      <c r="AL45" s="200">
        <v>0</v>
      </c>
      <c r="AM45" s="200">
        <v>0</v>
      </c>
      <c r="AN45" s="200">
        <v>0</v>
      </c>
      <c r="AO45" s="200">
        <v>0</v>
      </c>
      <c r="AP45" s="200">
        <v>0</v>
      </c>
      <c r="AQ45" s="200">
        <v>0</v>
      </c>
      <c r="AR45" s="200">
        <v>0</v>
      </c>
      <c r="AS45" s="200">
        <v>0</v>
      </c>
      <c r="AT45" s="200">
        <v>0</v>
      </c>
      <c r="AU45" s="200">
        <v>0</v>
      </c>
      <c r="AV45" s="200">
        <v>0</v>
      </c>
      <c r="AW45" s="200">
        <v>0</v>
      </c>
    </row>
    <row r="46" spans="2:49" ht="15.75">
      <c r="B46" s="80"/>
      <c r="C46" s="78" t="s">
        <v>193</v>
      </c>
      <c r="D46" s="8"/>
      <c r="E46" s="68"/>
      <c r="F46" s="93"/>
      <c r="G46" s="100"/>
      <c r="H46" s="205">
        <f t="shared" si="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c r="AM46" s="200">
        <v>0</v>
      </c>
      <c r="AN46" s="200">
        <v>0</v>
      </c>
      <c r="AO46" s="200">
        <v>0</v>
      </c>
      <c r="AP46" s="200">
        <v>0</v>
      </c>
      <c r="AQ46" s="200">
        <v>0</v>
      </c>
      <c r="AR46" s="200">
        <v>0</v>
      </c>
      <c r="AS46" s="200">
        <v>0</v>
      </c>
      <c r="AT46" s="200">
        <v>0</v>
      </c>
      <c r="AU46" s="200">
        <v>0</v>
      </c>
      <c r="AV46" s="200">
        <v>0</v>
      </c>
      <c r="AW46" s="200">
        <v>0</v>
      </c>
    </row>
    <row r="47" spans="2:49" ht="31.5">
      <c r="B47" s="71"/>
      <c r="C47" s="52" t="s">
        <v>195</v>
      </c>
      <c r="D47" s="47" t="s">
        <v>326</v>
      </c>
      <c r="E47" s="69"/>
      <c r="F47" s="94"/>
      <c r="G47" s="100"/>
      <c r="H47" s="205">
        <f t="shared" si="0"/>
        <v>0</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c r="AE47" s="200">
        <v>0</v>
      </c>
      <c r="AF47" s="200">
        <v>0</v>
      </c>
      <c r="AG47" s="200">
        <v>0</v>
      </c>
      <c r="AH47" s="200">
        <v>0</v>
      </c>
      <c r="AI47" s="200">
        <v>0</v>
      </c>
      <c r="AJ47" s="200">
        <v>0</v>
      </c>
      <c r="AK47" s="200">
        <v>0</v>
      </c>
      <c r="AL47" s="200">
        <v>0</v>
      </c>
      <c r="AM47" s="200">
        <v>0</v>
      </c>
      <c r="AN47" s="200">
        <v>0</v>
      </c>
      <c r="AO47" s="200">
        <v>0</v>
      </c>
      <c r="AP47" s="200">
        <v>0</v>
      </c>
      <c r="AQ47" s="200">
        <v>0</v>
      </c>
      <c r="AR47" s="200">
        <v>0</v>
      </c>
      <c r="AS47" s="200">
        <v>0</v>
      </c>
      <c r="AT47" s="200">
        <v>0</v>
      </c>
      <c r="AU47" s="200">
        <v>0</v>
      </c>
      <c r="AV47" s="200">
        <v>0</v>
      </c>
      <c r="AW47" s="200">
        <v>0</v>
      </c>
    </row>
    <row r="48" spans="2:49" ht="31.5">
      <c r="B48" s="72"/>
      <c r="C48" s="52" t="s">
        <v>197</v>
      </c>
      <c r="D48" s="47" t="s">
        <v>326</v>
      </c>
      <c r="E48" s="68"/>
      <c r="F48" s="93"/>
      <c r="G48" s="102"/>
      <c r="H48" s="205">
        <f t="shared" si="0"/>
        <v>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c r="AE48" s="200">
        <v>0</v>
      </c>
      <c r="AF48" s="200">
        <v>0</v>
      </c>
      <c r="AG48" s="200">
        <v>0</v>
      </c>
      <c r="AH48" s="200">
        <v>0</v>
      </c>
      <c r="AI48" s="200">
        <v>0</v>
      </c>
      <c r="AJ48" s="200">
        <v>0</v>
      </c>
      <c r="AK48" s="200">
        <v>0</v>
      </c>
      <c r="AL48" s="200">
        <v>0</v>
      </c>
      <c r="AM48" s="200">
        <v>0</v>
      </c>
      <c r="AN48" s="200">
        <v>0</v>
      </c>
      <c r="AO48" s="200">
        <v>0</v>
      </c>
      <c r="AP48" s="200">
        <v>0</v>
      </c>
      <c r="AQ48" s="200">
        <v>0</v>
      </c>
      <c r="AR48" s="200">
        <v>0</v>
      </c>
      <c r="AS48" s="200">
        <v>0</v>
      </c>
      <c r="AT48" s="200">
        <v>0</v>
      </c>
      <c r="AU48" s="200">
        <v>0</v>
      </c>
      <c r="AV48" s="200">
        <v>0</v>
      </c>
      <c r="AW48" s="200">
        <v>0</v>
      </c>
    </row>
    <row r="49" spans="2:49" ht="15.75">
      <c r="B49" s="71"/>
      <c r="C49" s="52" t="s">
        <v>199</v>
      </c>
      <c r="D49" s="47" t="s">
        <v>326</v>
      </c>
      <c r="E49" s="68"/>
      <c r="F49" s="93"/>
      <c r="G49" s="100"/>
      <c r="H49" s="205">
        <f t="shared" si="0"/>
        <v>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c r="AE49" s="200">
        <v>0</v>
      </c>
      <c r="AF49" s="200">
        <v>0</v>
      </c>
      <c r="AG49" s="200">
        <v>0</v>
      </c>
      <c r="AH49" s="200">
        <v>0</v>
      </c>
      <c r="AI49" s="200">
        <v>0</v>
      </c>
      <c r="AJ49" s="200">
        <v>0</v>
      </c>
      <c r="AK49" s="200">
        <v>0</v>
      </c>
      <c r="AL49" s="200">
        <v>0</v>
      </c>
      <c r="AM49" s="200">
        <v>0</v>
      </c>
      <c r="AN49" s="200">
        <v>0</v>
      </c>
      <c r="AO49" s="200">
        <v>0</v>
      </c>
      <c r="AP49" s="200">
        <v>0</v>
      </c>
      <c r="AQ49" s="200">
        <v>0</v>
      </c>
      <c r="AR49" s="200">
        <v>0</v>
      </c>
      <c r="AS49" s="200">
        <v>0</v>
      </c>
      <c r="AT49" s="200">
        <v>0</v>
      </c>
      <c r="AU49" s="200">
        <v>0</v>
      </c>
      <c r="AV49" s="200">
        <v>0</v>
      </c>
      <c r="AW49" s="200">
        <v>0</v>
      </c>
    </row>
    <row r="50" spans="2:49" ht="31.5">
      <c r="B50" s="72"/>
      <c r="C50" s="52" t="s">
        <v>201</v>
      </c>
      <c r="D50" s="47" t="s">
        <v>326</v>
      </c>
      <c r="E50" s="68"/>
      <c r="F50" s="93"/>
      <c r="G50" s="100"/>
      <c r="H50" s="205">
        <f t="shared" si="0"/>
        <v>0</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c r="AE50" s="200">
        <v>0</v>
      </c>
      <c r="AF50" s="200">
        <v>0</v>
      </c>
      <c r="AG50" s="200">
        <v>0</v>
      </c>
      <c r="AH50" s="200">
        <v>0</v>
      </c>
      <c r="AI50" s="200">
        <v>0</v>
      </c>
      <c r="AJ50" s="200">
        <v>0</v>
      </c>
      <c r="AK50" s="200">
        <v>0</v>
      </c>
      <c r="AL50" s="200">
        <v>0</v>
      </c>
      <c r="AM50" s="200">
        <v>0</v>
      </c>
      <c r="AN50" s="200">
        <v>0</v>
      </c>
      <c r="AO50" s="200">
        <v>0</v>
      </c>
      <c r="AP50" s="200">
        <v>0</v>
      </c>
      <c r="AQ50" s="200">
        <v>0</v>
      </c>
      <c r="AR50" s="200">
        <v>0</v>
      </c>
      <c r="AS50" s="200">
        <v>0</v>
      </c>
      <c r="AT50" s="200">
        <v>0</v>
      </c>
      <c r="AU50" s="200">
        <v>0</v>
      </c>
      <c r="AV50" s="200">
        <v>0</v>
      </c>
      <c r="AW50" s="200">
        <v>0</v>
      </c>
    </row>
    <row r="51" spans="2:49" ht="15.75">
      <c r="B51" s="72"/>
      <c r="C51" s="52"/>
      <c r="D51" s="8"/>
      <c r="E51" s="68"/>
      <c r="F51" s="93"/>
      <c r="G51" s="100"/>
      <c r="H51" s="205">
        <f t="shared" si="0"/>
        <v>0</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c r="AE51" s="200">
        <v>0</v>
      </c>
      <c r="AF51" s="200">
        <v>0</v>
      </c>
      <c r="AG51" s="200">
        <v>0</v>
      </c>
      <c r="AH51" s="200">
        <v>0</v>
      </c>
      <c r="AI51" s="200">
        <v>0</v>
      </c>
      <c r="AJ51" s="200">
        <v>0</v>
      </c>
      <c r="AK51" s="200">
        <v>0</v>
      </c>
      <c r="AL51" s="200">
        <v>0</v>
      </c>
      <c r="AM51" s="200">
        <v>0</v>
      </c>
      <c r="AN51" s="200">
        <v>0</v>
      </c>
      <c r="AO51" s="200">
        <v>0</v>
      </c>
      <c r="AP51" s="200">
        <v>0</v>
      </c>
      <c r="AQ51" s="200">
        <v>0</v>
      </c>
      <c r="AR51" s="200">
        <v>0</v>
      </c>
      <c r="AS51" s="200">
        <v>0</v>
      </c>
      <c r="AT51" s="200">
        <v>0</v>
      </c>
      <c r="AU51" s="200">
        <v>0</v>
      </c>
      <c r="AV51" s="200">
        <v>0</v>
      </c>
      <c r="AW51" s="200">
        <v>0</v>
      </c>
    </row>
    <row r="52" spans="2:49" ht="15.75">
      <c r="B52" s="72"/>
      <c r="C52" s="151" t="s">
        <v>316</v>
      </c>
      <c r="D52" s="47" t="s">
        <v>326</v>
      </c>
      <c r="E52" s="68"/>
      <c r="F52" s="93"/>
      <c r="G52" s="100"/>
      <c r="H52" s="205">
        <f t="shared" si="0"/>
        <v>0</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c r="AE52" s="200">
        <v>0</v>
      </c>
      <c r="AF52" s="200">
        <v>0</v>
      </c>
      <c r="AG52" s="200">
        <v>0</v>
      </c>
      <c r="AH52" s="200">
        <v>0</v>
      </c>
      <c r="AI52" s="200">
        <v>0</v>
      </c>
      <c r="AJ52" s="200">
        <v>0</v>
      </c>
      <c r="AK52" s="200">
        <v>0</v>
      </c>
      <c r="AL52" s="200">
        <v>0</v>
      </c>
      <c r="AM52" s="200">
        <v>0</v>
      </c>
      <c r="AN52" s="200">
        <v>0</v>
      </c>
      <c r="AO52" s="200">
        <v>0</v>
      </c>
      <c r="AP52" s="200">
        <v>0</v>
      </c>
      <c r="AQ52" s="200">
        <v>0</v>
      </c>
      <c r="AR52" s="200">
        <v>0</v>
      </c>
      <c r="AS52" s="200">
        <v>0</v>
      </c>
      <c r="AT52" s="200">
        <v>0</v>
      </c>
      <c r="AU52" s="200">
        <v>0</v>
      </c>
      <c r="AV52" s="200">
        <v>0</v>
      </c>
      <c r="AW52" s="200">
        <v>0</v>
      </c>
    </row>
    <row r="53" spans="2:49" ht="15.75">
      <c r="B53" s="2"/>
      <c r="C53" s="54"/>
      <c r="D53" s="10"/>
      <c r="E53" s="70"/>
      <c r="F53" s="95"/>
      <c r="G53" s="103"/>
      <c r="H53" s="207">
        <f t="shared" si="0"/>
        <v>0</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c r="AE53" s="200">
        <v>0</v>
      </c>
      <c r="AF53" s="200">
        <v>0</v>
      </c>
      <c r="AG53" s="200">
        <v>0</v>
      </c>
      <c r="AH53" s="200">
        <v>0</v>
      </c>
      <c r="AI53" s="200">
        <v>0</v>
      </c>
      <c r="AJ53" s="200">
        <v>0</v>
      </c>
      <c r="AK53" s="200">
        <v>0</v>
      </c>
      <c r="AL53" s="200">
        <v>0</v>
      </c>
      <c r="AM53" s="200">
        <v>0</v>
      </c>
      <c r="AN53" s="200">
        <v>0</v>
      </c>
      <c r="AO53" s="200">
        <v>0</v>
      </c>
      <c r="AP53" s="200">
        <v>0</v>
      </c>
      <c r="AQ53" s="200">
        <v>0</v>
      </c>
      <c r="AR53" s="200">
        <v>0</v>
      </c>
      <c r="AS53" s="200">
        <v>0</v>
      </c>
      <c r="AT53" s="200">
        <v>0</v>
      </c>
      <c r="AU53" s="200">
        <v>0</v>
      </c>
      <c r="AV53" s="200">
        <v>0</v>
      </c>
      <c r="AW53" s="200">
        <v>0</v>
      </c>
    </row>
    <row r="54" spans="7:49" ht="15.75">
      <c r="G54" s="104"/>
      <c r="H54" s="198"/>
      <c r="I54" s="198"/>
      <c r="J54" s="198"/>
      <c r="K54" s="198"/>
      <c r="L54" s="198"/>
      <c r="M54" s="198"/>
      <c r="N54" s="198"/>
      <c r="O54" s="198"/>
      <c r="P54" s="198"/>
      <c r="Q54" s="198"/>
      <c r="R54" s="197"/>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9"/>
      <c r="AU54" s="198"/>
      <c r="AV54" s="198"/>
      <c r="AW54" s="198"/>
    </row>
    <row r="55" spans="2:49" s="193" customFormat="1" ht="15.75">
      <c r="B55" s="192"/>
      <c r="H55" s="193" t="s">
        <v>386</v>
      </c>
      <c r="I55" s="195">
        <f aca="true" t="shared" si="1" ref="I55:AH55">SUM(I10:I54)</f>
        <v>3061861</v>
      </c>
      <c r="J55" s="195">
        <f t="shared" si="1"/>
        <v>1152003</v>
      </c>
      <c r="K55" s="195">
        <f t="shared" si="1"/>
        <v>1897406</v>
      </c>
      <c r="L55" s="195">
        <f t="shared" si="1"/>
        <v>221533602</v>
      </c>
      <c r="M55" s="195">
        <f t="shared" si="1"/>
        <v>296020796</v>
      </c>
      <c r="N55" s="195">
        <f t="shared" si="1"/>
        <v>215043119</v>
      </c>
      <c r="O55" s="195">
        <f t="shared" si="1"/>
        <v>2360387</v>
      </c>
      <c r="P55" s="195">
        <f t="shared" si="1"/>
        <v>3435726</v>
      </c>
      <c r="Q55" s="195">
        <f t="shared" si="1"/>
        <v>1361464</v>
      </c>
      <c r="R55" s="195">
        <f t="shared" si="1"/>
        <v>2831728</v>
      </c>
      <c r="S55" s="195">
        <f t="shared" si="1"/>
        <v>66996795</v>
      </c>
      <c r="T55" s="195">
        <f t="shared" si="1"/>
        <v>10506018</v>
      </c>
      <c r="U55" s="195">
        <f t="shared" si="1"/>
        <v>7352734</v>
      </c>
      <c r="V55" s="195">
        <f t="shared" si="1"/>
        <v>23803263</v>
      </c>
      <c r="W55" s="195">
        <f t="shared" si="1"/>
        <v>4075502</v>
      </c>
      <c r="X55" s="195">
        <f t="shared" si="1"/>
        <v>3995232</v>
      </c>
      <c r="Y55" s="195">
        <f t="shared" si="1"/>
        <v>9695363</v>
      </c>
      <c r="Z55" s="195">
        <f t="shared" si="1"/>
        <v>14388484</v>
      </c>
      <c r="AA55" s="195">
        <f t="shared" si="1"/>
        <v>1347105</v>
      </c>
      <c r="AB55" s="195">
        <f t="shared" si="1"/>
        <v>40337610</v>
      </c>
      <c r="AC55" s="195">
        <f t="shared" si="1"/>
        <v>6924283</v>
      </c>
      <c r="AD55" s="195">
        <f t="shared" si="1"/>
        <v>15936059</v>
      </c>
      <c r="AE55" s="195">
        <f t="shared" si="1"/>
        <v>1477881</v>
      </c>
      <c r="AF55" s="195">
        <f t="shared" si="1"/>
        <v>2038092</v>
      </c>
      <c r="AG55" s="195">
        <f t="shared" si="1"/>
        <v>4773512</v>
      </c>
      <c r="AH55" s="195">
        <f t="shared" si="1"/>
        <v>2908405</v>
      </c>
      <c r="AI55" s="195">
        <f aca="true" t="shared" si="2" ref="AI55:AW55">SUM(AI10:AI54)</f>
        <v>229860948</v>
      </c>
      <c r="AJ55" s="195">
        <f t="shared" si="2"/>
        <v>257810184</v>
      </c>
      <c r="AK55" s="195">
        <f t="shared" si="2"/>
        <v>127970831</v>
      </c>
      <c r="AL55" s="195">
        <f t="shared" si="2"/>
        <v>962068567</v>
      </c>
      <c r="AM55" s="195">
        <f t="shared" si="2"/>
        <v>183552130</v>
      </c>
      <c r="AN55" s="195">
        <f t="shared" si="2"/>
        <v>668090165</v>
      </c>
      <c r="AO55" s="195">
        <f t="shared" si="2"/>
        <v>3241558257</v>
      </c>
      <c r="AP55" s="195">
        <f t="shared" si="2"/>
        <v>708653812</v>
      </c>
      <c r="AQ55" s="195">
        <f t="shared" si="2"/>
        <v>381938246</v>
      </c>
      <c r="AR55" s="195">
        <f t="shared" si="2"/>
        <v>9388749</v>
      </c>
      <c r="AS55" s="195">
        <f t="shared" si="2"/>
        <v>229860947</v>
      </c>
      <c r="AT55" s="195">
        <f t="shared" si="2"/>
        <v>721505403</v>
      </c>
      <c r="AU55" s="195">
        <f t="shared" si="2"/>
        <v>42273268</v>
      </c>
      <c r="AV55" s="195">
        <f t="shared" si="2"/>
        <v>996553362</v>
      </c>
      <c r="AW55" s="195">
        <f t="shared" si="2"/>
        <v>10553817</v>
      </c>
    </row>
    <row r="56" spans="2:49" s="193" customFormat="1" ht="15.75">
      <c r="B56" s="192"/>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row>
    <row r="57" spans="2:49" s="193" customFormat="1" ht="16.5" thickBot="1">
      <c r="B57" s="192"/>
      <c r="E57" s="194"/>
      <c r="F57" s="190" t="s">
        <v>280</v>
      </c>
      <c r="G57" s="191" t="s">
        <v>278</v>
      </c>
      <c r="H57" s="196">
        <f>SUM(H10:H54)</f>
        <v>9736893116</v>
      </c>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row>
    <row r="58" spans="5:46" ht="16.5" thickTop="1">
      <c r="E58" s="14"/>
      <c r="I58" s="163"/>
      <c r="J58" s="163"/>
      <c r="K58" s="163"/>
      <c r="M58" s="163"/>
      <c r="N58" s="163"/>
      <c r="AT58" s="177"/>
    </row>
    <row r="59" spans="3:46" ht="15.75">
      <c r="C59" s="132"/>
      <c r="I59" s="163"/>
      <c r="J59" s="163"/>
      <c r="K59" s="163"/>
      <c r="M59" s="163"/>
      <c r="N59" s="163"/>
      <c r="AT59" s="177"/>
    </row>
    <row r="60" spans="10:46" ht="15.75">
      <c r="J60" s="163"/>
      <c r="K60" s="163"/>
      <c r="M60" s="163"/>
      <c r="N60" s="163"/>
      <c r="AT60" s="177"/>
    </row>
    <row r="61" spans="10:14" ht="15.75">
      <c r="J61" s="163"/>
      <c r="K61" s="163"/>
      <c r="M61" s="163"/>
      <c r="N61" s="163"/>
    </row>
    <row r="62" spans="10:14" ht="15.75">
      <c r="J62" s="163"/>
      <c r="K62" s="163"/>
      <c r="M62" s="163"/>
      <c r="N62" s="163"/>
    </row>
    <row r="63" spans="10:14" ht="15.75">
      <c r="J63" s="163"/>
      <c r="K63" s="163"/>
      <c r="M63" s="163"/>
      <c r="N63" s="163"/>
    </row>
    <row r="64" spans="10:14" ht="15.75">
      <c r="J64" s="163"/>
      <c r="K64" s="163"/>
      <c r="M64" s="163"/>
      <c r="N64" s="163"/>
    </row>
    <row r="65" spans="10:14" ht="15.75">
      <c r="J65" s="163"/>
      <c r="K65" s="163"/>
      <c r="M65" s="163"/>
      <c r="N65" s="163"/>
    </row>
    <row r="66" spans="10:14" ht="15.75">
      <c r="J66" s="163"/>
      <c r="K66" s="163"/>
      <c r="M66" s="163"/>
      <c r="N66" s="163"/>
    </row>
    <row r="67" spans="10:14" ht="15.75">
      <c r="J67" s="163"/>
      <c r="K67" s="163"/>
      <c r="M67" s="163"/>
      <c r="N67" s="163"/>
    </row>
    <row r="68" spans="2:14" ht="15.75">
      <c r="B68" s="1"/>
      <c r="J68" s="163"/>
      <c r="K68" s="163"/>
      <c r="M68" s="163"/>
      <c r="N68" s="163"/>
    </row>
    <row r="69" spans="2:14" ht="15.75">
      <c r="B69" s="1"/>
      <c r="J69" s="163"/>
      <c r="K69" s="163"/>
      <c r="M69" s="163"/>
      <c r="N69" s="163"/>
    </row>
    <row r="70" spans="2:14" ht="15.75">
      <c r="B70" s="1"/>
      <c r="J70" s="163"/>
      <c r="K70" s="163"/>
      <c r="M70" s="163"/>
      <c r="N70" s="163"/>
    </row>
    <row r="71" ht="15.75">
      <c r="B71" s="1"/>
    </row>
    <row r="72" ht="15.75">
      <c r="B72" s="1"/>
    </row>
    <row r="73" ht="15.75">
      <c r="B73" s="1"/>
    </row>
    <row r="74" ht="15.75">
      <c r="B74" s="1"/>
    </row>
    <row r="75" ht="15.75">
      <c r="B75" s="1"/>
    </row>
    <row r="76" ht="15.75">
      <c r="B76" s="1"/>
    </row>
    <row r="77" ht="15.75">
      <c r="B77" s="1"/>
    </row>
    <row r="78" ht="15.75">
      <c r="B78" s="1"/>
    </row>
    <row r="79" ht="15.75">
      <c r="B79" s="1"/>
    </row>
    <row r="80" ht="15.75">
      <c r="B80" s="1"/>
    </row>
    <row r="82" ht="15.75">
      <c r="B82" s="1"/>
    </row>
  </sheetData>
  <sheetProtection/>
  <mergeCells count="5">
    <mergeCell ref="B8:D8"/>
    <mergeCell ref="E8:G8"/>
    <mergeCell ref="E7:G7"/>
    <mergeCell ref="H8:N8"/>
    <mergeCell ref="H7:N7"/>
  </mergeCells>
  <conditionalFormatting sqref="D12:D52">
    <cfRule type="containsText" priority="1" dxfId="1" operator="containsText" text="Including;Not Applicable;Not included">
      <formula>NOT(ISERROR(SEARCH("Including;Not Applicable;Not included",D12)))</formula>
    </cfRule>
  </conditionalFormatting>
  <dataValidations count="1">
    <dataValidation type="list" showInputMessage="1" showErrorMessage="1" promptTitle="Included in EITI Report" prompt="&#10;Please choose among the following options: &#10;&#10;Included and reconciled&#10;Included partially reconciled&#10;Included not reconciled&#10;Not included&#10;Not applicable" errorTitle="Unrecognized format" error="Please choose among the following options: Included, Not applicable or Not included" sqref="D24:D27 D52 D47:D50 D42:D45 D39:D40 D35:D37 D30 D12:D15 D17:D18 D20:D22">
      <formula1>"Included and reconciled,Included not reconciled,Included partially reconciled,Not included,Not applicable,&lt;Choose option&gt;"</formula1>
    </dataValidation>
  </dataValidations>
  <printOptions/>
  <pageMargins left="0.75" right="0.75" top="1" bottom="1" header="0.5" footer="0.5"/>
  <pageSetup fitToWidth="0" fitToHeight="1" horizontalDpi="2400" verticalDpi="2400" orientation="landscape" paperSize="9" scale="31" r:id="rId1"/>
  <colBreaks count="1" manualBreakCount="1">
    <brk id="24" max="55" man="1"/>
  </colBreaks>
</worksheet>
</file>

<file path=xl/worksheets/sheet5.xml><?xml version="1.0" encoding="utf-8"?>
<worksheet xmlns="http://schemas.openxmlformats.org/spreadsheetml/2006/main" xmlns:r="http://schemas.openxmlformats.org/officeDocument/2006/relationships">
  <sheetPr>
    <pageSetUpPr fitToPage="1"/>
  </sheetPr>
  <dimension ref="B2:BY80"/>
  <sheetViews>
    <sheetView zoomScalePageLayoutView="55" workbookViewId="0" topLeftCell="A13">
      <selection activeCell="C67" sqref="C67"/>
    </sheetView>
  </sheetViews>
  <sheetFormatPr defaultColWidth="10.875" defaultRowHeight="15.75"/>
  <cols>
    <col min="1" max="1" width="3.625" style="1" customWidth="1"/>
    <col min="2" max="2" width="7.375" style="3" customWidth="1"/>
    <col min="3" max="3" width="77.75390625" style="1" customWidth="1"/>
    <col min="4" max="4" width="46.375" style="1" customWidth="1"/>
    <col min="5" max="5" width="50.875" style="1" customWidth="1"/>
    <col min="6" max="6" width="53.75390625" style="1" customWidth="1"/>
    <col min="7" max="7" width="50.25390625" style="1" customWidth="1"/>
    <col min="8" max="8" width="16.125" style="1" customWidth="1"/>
    <col min="9" max="9" width="11.50390625" style="1" bestFit="1" customWidth="1"/>
    <col min="10" max="10" width="15.125" style="1" bestFit="1" customWidth="1"/>
    <col min="11" max="11" width="11.50390625" style="1" bestFit="1" customWidth="1"/>
    <col min="12" max="13" width="11.50390625" style="1" customWidth="1"/>
    <col min="14" max="14" width="12.50390625" style="1" bestFit="1" customWidth="1"/>
    <col min="15" max="16384" width="10.875" style="1" customWidth="1"/>
  </cols>
  <sheetData>
    <row r="1" ht="15.75" customHeight="1"/>
    <row r="2" spans="2:77" ht="26.25">
      <c r="B2" s="37" t="s">
        <v>203</v>
      </c>
      <c r="G2" s="106" t="s">
        <v>284</v>
      </c>
      <c r="H2" s="16" t="s">
        <v>206</v>
      </c>
      <c r="I2" s="19"/>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3"/>
    </row>
    <row r="3" spans="2:77" ht="15.75">
      <c r="B3" s="85" t="s">
        <v>229</v>
      </c>
      <c r="G3" s="105" t="s">
        <v>283</v>
      </c>
      <c r="H3" s="81" t="s">
        <v>211</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6"/>
    </row>
    <row r="4" spans="2:77" ht="78.75">
      <c r="B4" s="86" t="s">
        <v>282</v>
      </c>
      <c r="H4" s="17" t="s">
        <v>79</v>
      </c>
      <c r="I4" s="61" t="s">
        <v>2</v>
      </c>
      <c r="J4" s="61" t="s">
        <v>3</v>
      </c>
      <c r="K4" s="61" t="s">
        <v>4</v>
      </c>
      <c r="L4" s="61" t="s">
        <v>12</v>
      </c>
      <c r="M4" s="61" t="s">
        <v>13</v>
      </c>
      <c r="N4" s="61" t="s">
        <v>14</v>
      </c>
      <c r="O4" s="61" t="s">
        <v>15</v>
      </c>
      <c r="P4" s="61" t="s">
        <v>16</v>
      </c>
      <c r="Q4" s="61" t="s">
        <v>17</v>
      </c>
      <c r="R4" s="61" t="s">
        <v>18</v>
      </c>
      <c r="S4" s="61" t="s">
        <v>19</v>
      </c>
      <c r="T4" s="61" t="s">
        <v>20</v>
      </c>
      <c r="U4" s="61" t="s">
        <v>21</v>
      </c>
      <c r="V4" s="61" t="s">
        <v>22</v>
      </c>
      <c r="W4" s="61" t="s">
        <v>23</v>
      </c>
      <c r="X4" s="61" t="s">
        <v>24</v>
      </c>
      <c r="Y4" s="61" t="s">
        <v>25</v>
      </c>
      <c r="Z4" s="61" t="s">
        <v>26</v>
      </c>
      <c r="AA4" s="61" t="s">
        <v>27</v>
      </c>
      <c r="AB4" s="61" t="s">
        <v>28</v>
      </c>
      <c r="AC4" s="61" t="s">
        <v>29</v>
      </c>
      <c r="AD4" s="61" t="s">
        <v>30</v>
      </c>
      <c r="AE4" s="61" t="s">
        <v>31</v>
      </c>
      <c r="AF4" s="61" t="s">
        <v>32</v>
      </c>
      <c r="AG4" s="61" t="s">
        <v>33</v>
      </c>
      <c r="AH4" s="61" t="s">
        <v>34</v>
      </c>
      <c r="AI4" s="61" t="s">
        <v>35</v>
      </c>
      <c r="AJ4" s="61" t="s">
        <v>36</v>
      </c>
      <c r="AK4" s="61" t="s">
        <v>37</v>
      </c>
      <c r="AL4" s="61" t="s">
        <v>38</v>
      </c>
      <c r="AM4" s="61" t="s">
        <v>39</v>
      </c>
      <c r="AN4" s="61" t="s">
        <v>40</v>
      </c>
      <c r="AO4" s="61" t="s">
        <v>41</v>
      </c>
      <c r="AP4" s="61" t="s">
        <v>42</v>
      </c>
      <c r="AQ4" s="61" t="s">
        <v>43</v>
      </c>
      <c r="AR4" s="61" t="s">
        <v>44</v>
      </c>
      <c r="AS4" s="61" t="s">
        <v>45</v>
      </c>
      <c r="AT4" s="61" t="s">
        <v>46</v>
      </c>
      <c r="AU4" s="61" t="s">
        <v>47</v>
      </c>
      <c r="AV4" s="61" t="s">
        <v>48</v>
      </c>
      <c r="AW4" s="61" t="s">
        <v>49</v>
      </c>
      <c r="AX4" s="61" t="s">
        <v>50</v>
      </c>
      <c r="AY4" s="61" t="s">
        <v>51</v>
      </c>
      <c r="AZ4" s="61" t="s">
        <v>52</v>
      </c>
      <c r="BA4" s="61" t="s">
        <v>53</v>
      </c>
      <c r="BB4" s="61" t="s">
        <v>54</v>
      </c>
      <c r="BC4" s="61" t="s">
        <v>55</v>
      </c>
      <c r="BD4" s="61" t="s">
        <v>56</v>
      </c>
      <c r="BE4" s="61" t="s">
        <v>57</v>
      </c>
      <c r="BF4" s="61" t="s">
        <v>58</v>
      </c>
      <c r="BG4" s="61" t="s">
        <v>59</v>
      </c>
      <c r="BH4" s="61" t="s">
        <v>60</v>
      </c>
      <c r="BI4" s="61" t="s">
        <v>61</v>
      </c>
      <c r="BJ4" s="61" t="s">
        <v>62</v>
      </c>
      <c r="BK4" s="61" t="s">
        <v>63</v>
      </c>
      <c r="BL4" s="61" t="s">
        <v>64</v>
      </c>
      <c r="BM4" s="61" t="s">
        <v>65</v>
      </c>
      <c r="BN4" s="61" t="s">
        <v>66</v>
      </c>
      <c r="BO4" s="61" t="s">
        <v>67</v>
      </c>
      <c r="BP4" s="61" t="s">
        <v>68</v>
      </c>
      <c r="BQ4" s="61" t="s">
        <v>69</v>
      </c>
      <c r="BR4" s="61" t="s">
        <v>70</v>
      </c>
      <c r="BS4" s="61" t="s">
        <v>71</v>
      </c>
      <c r="BT4" s="61" t="s">
        <v>72</v>
      </c>
      <c r="BU4" s="61" t="s">
        <v>73</v>
      </c>
      <c r="BV4" s="61" t="s">
        <v>74</v>
      </c>
      <c r="BW4" s="61" t="s">
        <v>75</v>
      </c>
      <c r="BX4" s="61" t="s">
        <v>76</v>
      </c>
      <c r="BY4" s="62" t="s">
        <v>77</v>
      </c>
    </row>
    <row r="5" spans="2:77" ht="15.75">
      <c r="B5" s="86"/>
      <c r="H5" s="11" t="s">
        <v>80</v>
      </c>
      <c r="I5" s="63">
        <v>891083092</v>
      </c>
      <c r="J5" s="63">
        <v>914807077</v>
      </c>
      <c r="K5" s="63">
        <v>989490168</v>
      </c>
      <c r="L5" s="64"/>
      <c r="M5" s="64"/>
      <c r="N5" s="83"/>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5"/>
    </row>
    <row r="6" spans="8:77" ht="15.75">
      <c r="H6" s="12" t="s">
        <v>1</v>
      </c>
      <c r="I6" s="66" t="s">
        <v>10</v>
      </c>
      <c r="J6" s="66" t="s">
        <v>10</v>
      </c>
      <c r="K6" s="66" t="s">
        <v>10</v>
      </c>
      <c r="L6" s="66" t="s">
        <v>10</v>
      </c>
      <c r="M6" s="66" t="s">
        <v>10</v>
      </c>
      <c r="N6" s="66" t="s">
        <v>10</v>
      </c>
      <c r="O6" s="66" t="s">
        <v>10</v>
      </c>
      <c r="P6" s="66" t="s">
        <v>10</v>
      </c>
      <c r="Q6" s="66" t="s">
        <v>10</v>
      </c>
      <c r="R6" s="66" t="s">
        <v>10</v>
      </c>
      <c r="S6" s="66" t="s">
        <v>10</v>
      </c>
      <c r="T6" s="66" t="s">
        <v>10</v>
      </c>
      <c r="U6" s="66" t="s">
        <v>10</v>
      </c>
      <c r="V6" s="66" t="s">
        <v>10</v>
      </c>
      <c r="W6" s="66" t="s">
        <v>10</v>
      </c>
      <c r="X6" s="66" t="s">
        <v>10</v>
      </c>
      <c r="Y6" s="66" t="s">
        <v>10</v>
      </c>
      <c r="Z6" s="66" t="s">
        <v>10</v>
      </c>
      <c r="AA6" s="66" t="s">
        <v>10</v>
      </c>
      <c r="AB6" s="66" t="s">
        <v>10</v>
      </c>
      <c r="AC6" s="66" t="s">
        <v>10</v>
      </c>
      <c r="AD6" s="66" t="s">
        <v>10</v>
      </c>
      <c r="AE6" s="66" t="s">
        <v>10</v>
      </c>
      <c r="AF6" s="66" t="s">
        <v>10</v>
      </c>
      <c r="AG6" s="66" t="s">
        <v>10</v>
      </c>
      <c r="AH6" s="66" t="s">
        <v>10</v>
      </c>
      <c r="AI6" s="66" t="s">
        <v>10</v>
      </c>
      <c r="AJ6" s="66" t="s">
        <v>10</v>
      </c>
      <c r="AK6" s="66" t="s">
        <v>10</v>
      </c>
      <c r="AL6" s="66" t="s">
        <v>10</v>
      </c>
      <c r="AM6" s="66" t="s">
        <v>10</v>
      </c>
      <c r="AN6" s="66" t="s">
        <v>10</v>
      </c>
      <c r="AO6" s="66" t="s">
        <v>10</v>
      </c>
      <c r="AP6" s="66" t="s">
        <v>10</v>
      </c>
      <c r="AQ6" s="66" t="s">
        <v>10</v>
      </c>
      <c r="AR6" s="66" t="s">
        <v>10</v>
      </c>
      <c r="AS6" s="66" t="s">
        <v>10</v>
      </c>
      <c r="AT6" s="66" t="s">
        <v>10</v>
      </c>
      <c r="AU6" s="66" t="s">
        <v>10</v>
      </c>
      <c r="AV6" s="66" t="s">
        <v>10</v>
      </c>
      <c r="AW6" s="66" t="s">
        <v>10</v>
      </c>
      <c r="AX6" s="66" t="s">
        <v>10</v>
      </c>
      <c r="AY6" s="66" t="s">
        <v>10</v>
      </c>
      <c r="AZ6" s="66" t="s">
        <v>10</v>
      </c>
      <c r="BA6" s="66" t="s">
        <v>10</v>
      </c>
      <c r="BB6" s="66" t="s">
        <v>10</v>
      </c>
      <c r="BC6" s="66" t="s">
        <v>10</v>
      </c>
      <c r="BD6" s="66" t="s">
        <v>10</v>
      </c>
      <c r="BE6" s="66" t="s">
        <v>10</v>
      </c>
      <c r="BF6" s="66" t="s">
        <v>10</v>
      </c>
      <c r="BG6" s="66" t="s">
        <v>10</v>
      </c>
      <c r="BH6" s="66" t="s">
        <v>10</v>
      </c>
      <c r="BI6" s="66" t="s">
        <v>10</v>
      </c>
      <c r="BJ6" s="66" t="s">
        <v>10</v>
      </c>
      <c r="BK6" s="66" t="s">
        <v>10</v>
      </c>
      <c r="BL6" s="66" t="s">
        <v>10</v>
      </c>
      <c r="BM6" s="66" t="s">
        <v>10</v>
      </c>
      <c r="BN6" s="66" t="s">
        <v>10</v>
      </c>
      <c r="BO6" s="66" t="s">
        <v>10</v>
      </c>
      <c r="BP6" s="66" t="s">
        <v>10</v>
      </c>
      <c r="BQ6" s="66" t="s">
        <v>10</v>
      </c>
      <c r="BR6" s="66" t="s">
        <v>10</v>
      </c>
      <c r="BS6" s="66" t="s">
        <v>10</v>
      </c>
      <c r="BT6" s="66" t="s">
        <v>10</v>
      </c>
      <c r="BU6" s="66" t="s">
        <v>10</v>
      </c>
      <c r="BV6" s="66" t="s">
        <v>10</v>
      </c>
      <c r="BW6" s="66" t="s">
        <v>10</v>
      </c>
      <c r="BX6" s="66" t="s">
        <v>10</v>
      </c>
      <c r="BY6" s="67" t="s">
        <v>10</v>
      </c>
    </row>
    <row r="7" spans="2:77" ht="61.5" customHeight="1">
      <c r="B7" s="16" t="s">
        <v>205</v>
      </c>
      <c r="C7" s="15"/>
      <c r="D7" s="15"/>
      <c r="E7" s="258" t="s">
        <v>299</v>
      </c>
      <c r="F7" s="259"/>
      <c r="G7" s="260"/>
      <c r="H7" s="255" t="s">
        <v>285</v>
      </c>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row>
    <row r="8" spans="2:77" ht="57.75" customHeight="1">
      <c r="B8" s="247" t="s">
        <v>214</v>
      </c>
      <c r="C8" s="248"/>
      <c r="D8" s="249"/>
      <c r="E8" s="247" t="s">
        <v>286</v>
      </c>
      <c r="F8" s="248"/>
      <c r="G8" s="249"/>
      <c r="H8" s="253" t="s">
        <v>215</v>
      </c>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row>
    <row r="9" spans="2:77" ht="15.75">
      <c r="B9" s="55" t="s">
        <v>202</v>
      </c>
      <c r="C9" s="7"/>
      <c r="D9" s="56" t="s">
        <v>118</v>
      </c>
      <c r="E9" s="57" t="s">
        <v>11</v>
      </c>
      <c r="F9" s="56" t="s">
        <v>270</v>
      </c>
      <c r="G9" s="56" t="s">
        <v>279</v>
      </c>
      <c r="H9" s="59" t="s">
        <v>78</v>
      </c>
      <c r="I9" s="58">
        <f aca="true" t="shared" si="0" ref="I9:N9">SUM(I11:I54)</f>
        <v>-22762</v>
      </c>
      <c r="J9" s="58">
        <f t="shared" si="0"/>
        <v>10341612</v>
      </c>
      <c r="K9" s="58">
        <f t="shared" si="0"/>
        <v>-18710</v>
      </c>
      <c r="L9" s="58">
        <f t="shared" si="0"/>
        <v>4779</v>
      </c>
      <c r="M9" s="58">
        <f t="shared" si="0"/>
        <v>-589625</v>
      </c>
      <c r="N9" s="58">
        <f t="shared" si="0"/>
        <v>33305</v>
      </c>
      <c r="O9" s="58">
        <f aca="true" t="shared" si="1" ref="O9:BY9">SUM(O11:O54)</f>
        <v>-38891</v>
      </c>
      <c r="P9" s="58">
        <f t="shared" si="1"/>
        <v>-47810</v>
      </c>
      <c r="Q9" s="58">
        <f t="shared" si="1"/>
        <v>1852737</v>
      </c>
      <c r="R9" s="58">
        <f t="shared" si="1"/>
        <v>187192.58</v>
      </c>
      <c r="S9" s="58">
        <f t="shared" si="1"/>
        <v>-122270.41</v>
      </c>
      <c r="T9" s="58">
        <f t="shared" si="1"/>
        <v>15436034</v>
      </c>
      <c r="U9" s="58">
        <f t="shared" si="1"/>
        <v>176068</v>
      </c>
      <c r="V9" s="58">
        <f t="shared" si="1"/>
        <v>-77620</v>
      </c>
      <c r="W9" s="58">
        <f t="shared" si="1"/>
        <v>-1429916.44</v>
      </c>
      <c r="X9" s="58">
        <f t="shared" si="1"/>
        <v>2642755</v>
      </c>
      <c r="Y9" s="58">
        <f t="shared" si="1"/>
        <v>-7985</v>
      </c>
      <c r="Z9" s="58">
        <f t="shared" si="1"/>
        <v>-365272</v>
      </c>
      <c r="AA9" s="58">
        <f t="shared" si="1"/>
        <v>-137362</v>
      </c>
      <c r="AB9" s="58">
        <f t="shared" si="1"/>
        <v>9264035</v>
      </c>
      <c r="AC9" s="58">
        <f t="shared" si="1"/>
        <v>0</v>
      </c>
      <c r="AD9" s="58">
        <f t="shared" si="1"/>
        <v>1179842</v>
      </c>
      <c r="AE9" s="58">
        <f t="shared" si="1"/>
        <v>-14519</v>
      </c>
      <c r="AF9" s="58">
        <f t="shared" si="1"/>
        <v>32517725</v>
      </c>
      <c r="AG9" s="58">
        <f t="shared" si="1"/>
        <v>157583</v>
      </c>
      <c r="AH9" s="58">
        <f t="shared" si="1"/>
        <v>-84686</v>
      </c>
      <c r="AI9" s="58">
        <f t="shared" si="1"/>
        <v>-379675</v>
      </c>
      <c r="AJ9" s="58">
        <f t="shared" si="1"/>
        <v>2707073</v>
      </c>
      <c r="AK9" s="58">
        <f t="shared" si="1"/>
        <v>-12791</v>
      </c>
      <c r="AL9" s="58">
        <f t="shared" si="1"/>
        <v>1437624</v>
      </c>
      <c r="AM9" s="58">
        <f t="shared" si="1"/>
        <v>487678</v>
      </c>
      <c r="AN9" s="58">
        <f t="shared" si="1"/>
        <v>-50878</v>
      </c>
      <c r="AO9" s="58">
        <f t="shared" si="1"/>
        <v>0</v>
      </c>
      <c r="AP9" s="58">
        <f t="shared" si="1"/>
        <v>2323280</v>
      </c>
      <c r="AQ9" s="58">
        <f t="shared" si="1"/>
        <v>-707208</v>
      </c>
      <c r="AR9" s="58">
        <f t="shared" si="1"/>
        <v>13689053</v>
      </c>
      <c r="AS9" s="58">
        <f t="shared" si="1"/>
        <v>-268927</v>
      </c>
      <c r="AT9" s="58">
        <f t="shared" si="1"/>
        <v>569316.17</v>
      </c>
      <c r="AU9" s="58">
        <f t="shared" si="1"/>
        <v>2</v>
      </c>
      <c r="AV9" s="58">
        <f t="shared" si="1"/>
        <v>311</v>
      </c>
      <c r="AW9" s="58">
        <f t="shared" si="1"/>
        <v>228751</v>
      </c>
      <c r="AX9" s="58">
        <f t="shared" si="1"/>
        <v>-26715</v>
      </c>
      <c r="AY9" s="58">
        <f t="shared" si="1"/>
        <v>-539013</v>
      </c>
      <c r="AZ9" s="58">
        <f t="shared" si="1"/>
        <v>-524337</v>
      </c>
      <c r="BA9" s="58">
        <f t="shared" si="1"/>
        <v>-646001</v>
      </c>
      <c r="BB9" s="58">
        <f t="shared" si="1"/>
        <v>146929996</v>
      </c>
      <c r="BC9" s="58">
        <f t="shared" si="1"/>
        <v>-11919</v>
      </c>
      <c r="BD9" s="58">
        <f t="shared" si="1"/>
        <v>-230237</v>
      </c>
      <c r="BE9" s="58">
        <f t="shared" si="1"/>
        <v>-328388</v>
      </c>
      <c r="BF9" s="58">
        <f t="shared" si="1"/>
        <v>4854</v>
      </c>
      <c r="BG9" s="58">
        <f t="shared" si="1"/>
        <v>-229425</v>
      </c>
      <c r="BH9" s="58">
        <f t="shared" si="1"/>
        <v>0</v>
      </c>
      <c r="BI9" s="58">
        <f t="shared" si="1"/>
        <v>-518272.41</v>
      </c>
      <c r="BJ9" s="58">
        <f t="shared" si="1"/>
        <v>916705.57</v>
      </c>
      <c r="BK9" s="58">
        <f t="shared" si="1"/>
        <v>869556</v>
      </c>
      <c r="BL9" s="58">
        <f t="shared" si="1"/>
        <v>-113336</v>
      </c>
      <c r="BM9" s="58">
        <f t="shared" si="1"/>
        <v>-156575.28</v>
      </c>
      <c r="BN9" s="58">
        <f t="shared" si="1"/>
        <v>3097146</v>
      </c>
      <c r="BO9" s="58">
        <f t="shared" si="1"/>
        <v>128248457</v>
      </c>
      <c r="BP9" s="58">
        <f t="shared" si="1"/>
        <v>-13773</v>
      </c>
      <c r="BQ9" s="58">
        <f t="shared" si="1"/>
        <v>-354802</v>
      </c>
      <c r="BR9" s="58">
        <f t="shared" si="1"/>
        <v>-191267</v>
      </c>
      <c r="BS9" s="58">
        <f t="shared" si="1"/>
        <v>403140</v>
      </c>
      <c r="BT9" s="58">
        <f t="shared" si="1"/>
        <v>27646632</v>
      </c>
      <c r="BU9" s="58">
        <f t="shared" si="1"/>
        <v>-79993</v>
      </c>
      <c r="BV9" s="58">
        <f t="shared" si="1"/>
        <v>-464900</v>
      </c>
      <c r="BW9" s="58">
        <f t="shared" si="1"/>
        <v>-108028</v>
      </c>
      <c r="BX9" s="58">
        <f t="shared" si="1"/>
        <v>-252258.15000000002</v>
      </c>
      <c r="BY9" s="58">
        <f t="shared" si="1"/>
        <v>-662887</v>
      </c>
    </row>
    <row r="10" spans="2:8" ht="15.75">
      <c r="B10" s="75" t="s">
        <v>126</v>
      </c>
      <c r="C10" s="76" t="s">
        <v>127</v>
      </c>
      <c r="D10" s="9"/>
      <c r="E10" s="68"/>
      <c r="F10" s="99"/>
      <c r="G10" s="100"/>
      <c r="H10" s="60">
        <f aca="true" t="shared" si="2" ref="H10:H53">SUM(I10:BY10)</f>
        <v>0</v>
      </c>
    </row>
    <row r="11" spans="2:8" ht="15.75">
      <c r="B11" s="77" t="s">
        <v>128</v>
      </c>
      <c r="C11" s="78" t="s">
        <v>129</v>
      </c>
      <c r="D11" s="8"/>
      <c r="E11" s="68"/>
      <c r="F11" s="93"/>
      <c r="G11" s="100"/>
      <c r="H11" s="60">
        <f t="shared" si="2"/>
        <v>0</v>
      </c>
    </row>
    <row r="12" spans="2:8" ht="15.75">
      <c r="B12" s="72" t="s">
        <v>130</v>
      </c>
      <c r="C12" s="52" t="s">
        <v>131</v>
      </c>
      <c r="D12" s="47" t="s">
        <v>7</v>
      </c>
      <c r="E12" s="68" t="s">
        <v>281</v>
      </c>
      <c r="F12" s="93" t="s">
        <v>271</v>
      </c>
      <c r="G12" s="100"/>
      <c r="H12" s="60">
        <f t="shared" si="2"/>
        <v>0</v>
      </c>
    </row>
    <row r="13" spans="2:77" ht="15.75">
      <c r="B13" s="72" t="s">
        <v>132</v>
      </c>
      <c r="C13" s="52" t="s">
        <v>133</v>
      </c>
      <c r="D13" s="47" t="s">
        <v>7</v>
      </c>
      <c r="E13" s="68" t="s">
        <v>277</v>
      </c>
      <c r="F13" s="93" t="s">
        <v>271</v>
      </c>
      <c r="G13" s="100">
        <v>228670845.63</v>
      </c>
      <c r="H13" s="60">
        <f>SUM(I13:BY13)</f>
        <v>228670845.63</v>
      </c>
      <c r="I13" s="1">
        <v>-22762</v>
      </c>
      <c r="J13" s="1">
        <v>10281480</v>
      </c>
      <c r="K13" s="1">
        <v>-18710</v>
      </c>
      <c r="L13" s="1">
        <v>4779</v>
      </c>
      <c r="M13" s="1">
        <v>-652825</v>
      </c>
      <c r="N13" s="1">
        <v>-101407</v>
      </c>
      <c r="O13" s="1">
        <v>-38891</v>
      </c>
      <c r="P13" s="1">
        <v>-47810</v>
      </c>
      <c r="Q13" s="1">
        <v>1786015</v>
      </c>
      <c r="R13" s="1">
        <v>187192.58</v>
      </c>
      <c r="S13" s="1">
        <v>-122270.41</v>
      </c>
      <c r="T13" s="1">
        <v>15145455</v>
      </c>
      <c r="U13" s="1">
        <v>176068</v>
      </c>
      <c r="V13" s="1">
        <v>-77620</v>
      </c>
      <c r="W13" s="1">
        <v>-1467636.44</v>
      </c>
      <c r="X13" s="1">
        <v>2625595</v>
      </c>
      <c r="Y13" s="1">
        <v>-7985</v>
      </c>
      <c r="Z13" s="1">
        <v>-370914</v>
      </c>
      <c r="AA13" s="1">
        <v>-137362</v>
      </c>
      <c r="AB13" s="1">
        <v>9212315</v>
      </c>
      <c r="AC13" s="1">
        <v>0</v>
      </c>
      <c r="AD13" s="1">
        <v>1179842</v>
      </c>
      <c r="AE13" s="1">
        <v>-14519</v>
      </c>
      <c r="AF13" s="1">
        <v>32463676</v>
      </c>
      <c r="AG13" s="1">
        <v>157583</v>
      </c>
      <c r="AH13" s="1">
        <v>-84686</v>
      </c>
      <c r="AI13" s="1">
        <v>-379675</v>
      </c>
      <c r="AJ13" s="1">
        <v>2677933</v>
      </c>
      <c r="AK13" s="1">
        <v>-10391</v>
      </c>
      <c r="AL13" s="1">
        <v>1437624</v>
      </c>
      <c r="AM13" s="1">
        <v>487678</v>
      </c>
      <c r="AN13" s="1">
        <v>-50878</v>
      </c>
      <c r="AO13" s="1">
        <v>0</v>
      </c>
      <c r="AP13" s="1">
        <v>2247582</v>
      </c>
      <c r="AQ13" s="1">
        <v>-707103</v>
      </c>
      <c r="AR13" s="1">
        <v>13617787</v>
      </c>
      <c r="AS13" s="1">
        <v>-268927</v>
      </c>
      <c r="AT13" s="1">
        <v>569316.17</v>
      </c>
      <c r="AU13" s="1">
        <v>2</v>
      </c>
      <c r="AV13" s="1">
        <v>311</v>
      </c>
      <c r="AW13" s="1">
        <v>228751</v>
      </c>
      <c r="AX13" s="1">
        <v>-26715</v>
      </c>
      <c r="AY13" s="1">
        <v>-540156</v>
      </c>
      <c r="AZ13" s="1">
        <v>-524337</v>
      </c>
      <c r="BA13" s="1">
        <v>-646001</v>
      </c>
      <c r="BB13" s="1">
        <v>0</v>
      </c>
      <c r="BC13" s="1">
        <v>-11919</v>
      </c>
      <c r="BD13" s="1">
        <v>-230237</v>
      </c>
      <c r="BE13" s="1">
        <v>-328641</v>
      </c>
      <c r="BF13" s="1">
        <v>4854</v>
      </c>
      <c r="BG13" s="1">
        <v>-229425</v>
      </c>
      <c r="BH13" s="1">
        <v>0</v>
      </c>
      <c r="BI13" s="1">
        <v>-518272.41</v>
      </c>
      <c r="BJ13" s="1">
        <v>809615.57</v>
      </c>
      <c r="BK13" s="1">
        <v>869556</v>
      </c>
      <c r="BL13" s="1">
        <v>-113336</v>
      </c>
      <c r="BM13" s="1">
        <v>-156575.28</v>
      </c>
      <c r="BN13" s="1">
        <v>3097146</v>
      </c>
      <c r="BO13" s="1">
        <v>111686465</v>
      </c>
      <c r="BP13" s="1">
        <v>-13773</v>
      </c>
      <c r="BQ13" s="1">
        <v>-410584</v>
      </c>
      <c r="BR13" s="1">
        <v>-191267</v>
      </c>
      <c r="BS13" s="1">
        <v>321288</v>
      </c>
      <c r="BT13" s="1">
        <v>27570912</v>
      </c>
      <c r="BU13" s="1">
        <v>-79993</v>
      </c>
      <c r="BV13" s="1">
        <v>-464900</v>
      </c>
      <c r="BW13" s="1">
        <v>-108028</v>
      </c>
      <c r="BX13" s="1">
        <v>-281178.15</v>
      </c>
      <c r="BY13" s="1">
        <v>-718266</v>
      </c>
    </row>
    <row r="14" spans="2:8" ht="15.75">
      <c r="B14" s="72" t="s">
        <v>134</v>
      </c>
      <c r="C14" s="52" t="s">
        <v>135</v>
      </c>
      <c r="D14" s="47" t="s">
        <v>5</v>
      </c>
      <c r="E14" s="68"/>
      <c r="F14" s="93"/>
      <c r="G14" s="100"/>
      <c r="H14" s="60">
        <f t="shared" si="2"/>
        <v>0</v>
      </c>
    </row>
    <row r="15" spans="2:8" ht="15.75">
      <c r="B15" s="72" t="s">
        <v>136</v>
      </c>
      <c r="C15" s="52" t="s">
        <v>137</v>
      </c>
      <c r="D15" s="47" t="s">
        <v>6</v>
      </c>
      <c r="E15" s="68"/>
      <c r="F15" s="93"/>
      <c r="G15" s="100"/>
      <c r="H15" s="60">
        <f t="shared" si="2"/>
        <v>0</v>
      </c>
    </row>
    <row r="16" spans="2:8" ht="15.75">
      <c r="B16" s="80" t="s">
        <v>138</v>
      </c>
      <c r="C16" s="78" t="s">
        <v>139</v>
      </c>
      <c r="D16" s="8"/>
      <c r="E16" s="68"/>
      <c r="F16" s="93"/>
      <c r="G16" s="100"/>
      <c r="H16" s="60">
        <f t="shared" si="2"/>
        <v>0</v>
      </c>
    </row>
    <row r="17" spans="2:8" ht="15.75">
      <c r="B17" s="72" t="s">
        <v>140</v>
      </c>
      <c r="C17" s="52" t="s">
        <v>141</v>
      </c>
      <c r="D17" s="47" t="s">
        <v>6</v>
      </c>
      <c r="E17" s="68"/>
      <c r="F17" s="93"/>
      <c r="G17" s="100"/>
      <c r="H17" s="60">
        <f t="shared" si="2"/>
        <v>0</v>
      </c>
    </row>
    <row r="18" spans="2:8" ht="15.75">
      <c r="B18" s="72" t="s">
        <v>142</v>
      </c>
      <c r="C18" s="52" t="s">
        <v>143</v>
      </c>
      <c r="D18" s="47" t="s">
        <v>6</v>
      </c>
      <c r="E18" s="68"/>
      <c r="F18" s="93"/>
      <c r="G18" s="100"/>
      <c r="H18" s="60">
        <f t="shared" si="2"/>
        <v>0</v>
      </c>
    </row>
    <row r="19" spans="2:8" ht="15.75">
      <c r="B19" s="72" t="s">
        <v>144</v>
      </c>
      <c r="C19" s="52" t="s">
        <v>145</v>
      </c>
      <c r="D19" s="47" t="s">
        <v>6</v>
      </c>
      <c r="E19" s="68"/>
      <c r="F19" s="93"/>
      <c r="G19" s="100"/>
      <c r="H19" s="60">
        <f t="shared" si="2"/>
        <v>0</v>
      </c>
    </row>
    <row r="20" spans="2:8" ht="15.75">
      <c r="B20" s="80" t="s">
        <v>146</v>
      </c>
      <c r="C20" s="78" t="s">
        <v>147</v>
      </c>
      <c r="D20" s="9"/>
      <c r="E20" s="68"/>
      <c r="F20" s="93"/>
      <c r="G20" s="100"/>
      <c r="H20" s="60">
        <f t="shared" si="2"/>
        <v>0</v>
      </c>
    </row>
    <row r="21" spans="2:77" ht="15.75">
      <c r="B21" s="72" t="s">
        <v>148</v>
      </c>
      <c r="C21" s="52" t="s">
        <v>149</v>
      </c>
      <c r="D21" s="47" t="s">
        <v>7</v>
      </c>
      <c r="E21" s="68" t="s">
        <v>276</v>
      </c>
      <c r="F21" s="93" t="s">
        <v>272</v>
      </c>
      <c r="G21" s="100">
        <v>1781115</v>
      </c>
      <c r="H21" s="60">
        <f t="shared" si="2"/>
        <v>1781115</v>
      </c>
      <c r="J21" s="1">
        <v>34860</v>
      </c>
      <c r="M21" s="1">
        <v>61499</v>
      </c>
      <c r="N21" s="1">
        <v>62064</v>
      </c>
      <c r="Q21" s="1">
        <v>66722</v>
      </c>
      <c r="T21" s="1">
        <v>63687</v>
      </c>
      <c r="W21" s="1">
        <v>37720</v>
      </c>
      <c r="X21" s="1">
        <v>17160</v>
      </c>
      <c r="Z21" s="1">
        <v>5642</v>
      </c>
      <c r="AB21" s="1">
        <v>51720</v>
      </c>
      <c r="AF21" s="1">
        <v>8720</v>
      </c>
      <c r="AJ21" s="1">
        <v>9240</v>
      </c>
      <c r="AK21" s="1">
        <v>-2400</v>
      </c>
      <c r="AP21" s="1">
        <v>75698</v>
      </c>
      <c r="AQ21" s="1">
        <v>-1740</v>
      </c>
      <c r="AR21" s="1">
        <v>36546</v>
      </c>
      <c r="BJ21" s="1">
        <v>107090</v>
      </c>
      <c r="BO21" s="1">
        <v>877497</v>
      </c>
      <c r="BQ21" s="1">
        <v>55782</v>
      </c>
      <c r="BS21" s="1">
        <v>59874</v>
      </c>
      <c r="BT21" s="1">
        <v>75720</v>
      </c>
      <c r="BX21" s="1">
        <v>28920</v>
      </c>
      <c r="BY21" s="1">
        <v>49094</v>
      </c>
    </row>
    <row r="22" spans="2:77" ht="15.75">
      <c r="B22" s="72" t="s">
        <v>150</v>
      </c>
      <c r="C22" s="52" t="s">
        <v>151</v>
      </c>
      <c r="D22" s="47" t="s">
        <v>7</v>
      </c>
      <c r="E22" s="68" t="s">
        <v>275</v>
      </c>
      <c r="F22" s="93" t="s">
        <v>272</v>
      </c>
      <c r="G22" s="100">
        <v>2251322</v>
      </c>
      <c r="H22" s="60">
        <f t="shared" si="2"/>
        <v>2251322</v>
      </c>
      <c r="I22" s="84"/>
      <c r="J22" s="84">
        <v>26460</v>
      </c>
      <c r="K22" s="84"/>
      <c r="L22" s="84"/>
      <c r="M22" s="84"/>
      <c r="N22" s="84">
        <v>72648</v>
      </c>
      <c r="O22" s="84"/>
      <c r="P22" s="84"/>
      <c r="Q22" s="84"/>
      <c r="R22" s="84"/>
      <c r="S22" s="84"/>
      <c r="T22" s="84">
        <v>226892</v>
      </c>
      <c r="U22" s="84"/>
      <c r="V22" s="84"/>
      <c r="W22" s="84"/>
      <c r="X22" s="84"/>
      <c r="Y22" s="84"/>
      <c r="Z22" s="84"/>
      <c r="AA22" s="84"/>
      <c r="AB22" s="84"/>
      <c r="AC22" s="84"/>
      <c r="AD22" s="84"/>
      <c r="AE22" s="84"/>
      <c r="AF22" s="84">
        <v>45329</v>
      </c>
      <c r="AG22" s="84"/>
      <c r="AH22" s="84"/>
      <c r="AI22" s="84"/>
      <c r="AJ22" s="84">
        <v>19900</v>
      </c>
      <c r="AK22" s="84"/>
      <c r="AL22" s="84"/>
      <c r="AM22" s="84"/>
      <c r="AN22" s="84"/>
      <c r="AO22" s="84"/>
      <c r="AP22" s="84"/>
      <c r="AQ22" s="84"/>
      <c r="AR22" s="84">
        <v>34720</v>
      </c>
      <c r="AS22" s="84"/>
      <c r="AT22" s="84"/>
      <c r="AU22" s="84"/>
      <c r="AV22" s="84"/>
      <c r="AW22" s="84"/>
      <c r="AX22" s="84"/>
      <c r="AY22" s="84"/>
      <c r="AZ22" s="84"/>
      <c r="BA22" s="84"/>
      <c r="BB22" s="84"/>
      <c r="BC22" s="84"/>
      <c r="BD22" s="84"/>
      <c r="BE22" s="84"/>
      <c r="BF22" s="84"/>
      <c r="BG22" s="84"/>
      <c r="BH22" s="84"/>
      <c r="BI22" s="84"/>
      <c r="BJ22" s="84"/>
      <c r="BK22" s="84"/>
      <c r="BL22" s="84"/>
      <c r="BM22" s="84"/>
      <c r="BN22" s="84"/>
      <c r="BO22" s="84">
        <v>1797495</v>
      </c>
      <c r="BP22" s="84"/>
      <c r="BQ22" s="84"/>
      <c r="BR22" s="84"/>
      <c r="BS22" s="84">
        <v>21978</v>
      </c>
      <c r="BT22" s="84"/>
      <c r="BU22" s="84"/>
      <c r="BV22" s="84"/>
      <c r="BW22" s="84"/>
      <c r="BX22" s="84"/>
      <c r="BY22" s="84">
        <v>5900</v>
      </c>
    </row>
    <row r="23" spans="2:77" ht="15.75">
      <c r="B23" s="72" t="s">
        <v>150</v>
      </c>
      <c r="C23" s="52" t="s">
        <v>151</v>
      </c>
      <c r="D23" s="47" t="s">
        <v>7</v>
      </c>
      <c r="E23" s="68" t="s">
        <v>274</v>
      </c>
      <c r="F23" s="4" t="s">
        <v>273</v>
      </c>
      <c r="G23" s="101">
        <v>3929</v>
      </c>
      <c r="H23" s="60">
        <f t="shared" si="2"/>
        <v>3929</v>
      </c>
      <c r="I23" s="84"/>
      <c r="J23" s="84">
        <v>-1188</v>
      </c>
      <c r="K23" s="84"/>
      <c r="L23" s="84"/>
      <c r="M23" s="84">
        <v>1701</v>
      </c>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v>1635</v>
      </c>
      <c r="AR23" s="84"/>
      <c r="AS23" s="84"/>
      <c r="AT23" s="84"/>
      <c r="AU23" s="84"/>
      <c r="AV23" s="84"/>
      <c r="AW23" s="84"/>
      <c r="AX23" s="84"/>
      <c r="AY23" s="84">
        <v>1143</v>
      </c>
      <c r="AZ23" s="84"/>
      <c r="BA23" s="84"/>
      <c r="BB23" s="84"/>
      <c r="BC23" s="84"/>
      <c r="BD23" s="84"/>
      <c r="BE23" s="84">
        <v>253</v>
      </c>
      <c r="BF23" s="84"/>
      <c r="BG23" s="84"/>
      <c r="BH23" s="84"/>
      <c r="BI23" s="84"/>
      <c r="BJ23" s="84"/>
      <c r="BK23" s="84"/>
      <c r="BL23" s="84"/>
      <c r="BM23" s="84"/>
      <c r="BN23" s="84"/>
      <c r="BO23" s="84"/>
      <c r="BP23" s="84"/>
      <c r="BQ23" s="84"/>
      <c r="BR23" s="84"/>
      <c r="BS23" s="84"/>
      <c r="BT23" s="84"/>
      <c r="BU23" s="84"/>
      <c r="BV23" s="84"/>
      <c r="BW23" s="84"/>
      <c r="BX23" s="84"/>
      <c r="BY23" s="84">
        <v>385</v>
      </c>
    </row>
    <row r="24" spans="2:8" ht="15.75">
      <c r="B24" s="72" t="s">
        <v>152</v>
      </c>
      <c r="C24" s="52" t="s">
        <v>153</v>
      </c>
      <c r="D24" s="47" t="s">
        <v>6</v>
      </c>
      <c r="E24" s="68"/>
      <c r="F24" s="93"/>
      <c r="G24" s="100"/>
      <c r="H24" s="60">
        <f t="shared" si="2"/>
        <v>0</v>
      </c>
    </row>
    <row r="25" spans="2:8" ht="15.75">
      <c r="B25" s="77" t="s">
        <v>154</v>
      </c>
      <c r="C25" s="78" t="s">
        <v>155</v>
      </c>
      <c r="D25" s="9"/>
      <c r="E25" s="68"/>
      <c r="F25" s="93"/>
      <c r="G25" s="100"/>
      <c r="H25" s="60">
        <f t="shared" si="2"/>
        <v>0</v>
      </c>
    </row>
    <row r="26" spans="2:8" ht="15.75">
      <c r="B26" s="72" t="s">
        <v>156</v>
      </c>
      <c r="C26" s="52" t="s">
        <v>157</v>
      </c>
      <c r="D26" s="47" t="s">
        <v>6</v>
      </c>
      <c r="E26" s="68"/>
      <c r="F26" s="93"/>
      <c r="G26" s="100"/>
      <c r="H26" s="60">
        <f t="shared" si="2"/>
        <v>0</v>
      </c>
    </row>
    <row r="27" spans="2:8" ht="15.75">
      <c r="B27" s="72" t="s">
        <v>158</v>
      </c>
      <c r="C27" s="52" t="s">
        <v>159</v>
      </c>
      <c r="D27" s="47" t="s">
        <v>6</v>
      </c>
      <c r="E27" s="68"/>
      <c r="F27" s="93"/>
      <c r="G27" s="100"/>
      <c r="H27" s="60">
        <f t="shared" si="2"/>
        <v>0</v>
      </c>
    </row>
    <row r="28" spans="2:8" ht="15.75">
      <c r="B28" s="72" t="s">
        <v>160</v>
      </c>
      <c r="C28" s="52" t="s">
        <v>161</v>
      </c>
      <c r="D28" s="74" t="s">
        <v>6</v>
      </c>
      <c r="E28" s="68"/>
      <c r="F28" s="93"/>
      <c r="G28" s="100"/>
      <c r="H28" s="60">
        <f t="shared" si="2"/>
        <v>0</v>
      </c>
    </row>
    <row r="29" spans="2:8" ht="15.75">
      <c r="B29" s="72" t="s">
        <v>162</v>
      </c>
      <c r="C29" s="52" t="s">
        <v>163</v>
      </c>
      <c r="D29" s="47" t="s">
        <v>6</v>
      </c>
      <c r="E29" s="68"/>
      <c r="F29" s="93"/>
      <c r="G29" s="100"/>
      <c r="H29" s="60">
        <f t="shared" si="2"/>
        <v>0</v>
      </c>
    </row>
    <row r="30" spans="2:8" ht="15.75">
      <c r="B30" s="73"/>
      <c r="C30" s="52"/>
      <c r="D30" s="9"/>
      <c r="E30" s="68"/>
      <c r="F30" s="93"/>
      <c r="G30" s="100"/>
      <c r="H30" s="60">
        <f t="shared" si="2"/>
        <v>0</v>
      </c>
    </row>
    <row r="31" spans="2:8" ht="15.75">
      <c r="B31" s="79" t="s">
        <v>164</v>
      </c>
      <c r="C31" s="76" t="s">
        <v>165</v>
      </c>
      <c r="D31" s="8"/>
      <c r="E31" s="68"/>
      <c r="F31" s="93"/>
      <c r="G31" s="100"/>
      <c r="H31" s="60">
        <f t="shared" si="2"/>
        <v>0</v>
      </c>
    </row>
    <row r="32" spans="2:8" ht="15.75">
      <c r="B32" s="72" t="s">
        <v>166</v>
      </c>
      <c r="C32" s="52" t="s">
        <v>167</v>
      </c>
      <c r="D32" s="47" t="s">
        <v>5</v>
      </c>
      <c r="E32" s="68"/>
      <c r="F32" s="93"/>
      <c r="G32" s="100"/>
      <c r="H32" s="60">
        <f t="shared" si="2"/>
        <v>0</v>
      </c>
    </row>
    <row r="33" spans="2:8" ht="15.75">
      <c r="B33" s="73"/>
      <c r="C33" s="53"/>
      <c r="D33" s="9"/>
      <c r="E33" s="68"/>
      <c r="F33" s="93"/>
      <c r="G33" s="100"/>
      <c r="H33" s="60">
        <f t="shared" si="2"/>
        <v>0</v>
      </c>
    </row>
    <row r="34" spans="2:8" ht="15.75">
      <c r="B34" s="79" t="s">
        <v>168</v>
      </c>
      <c r="C34" s="76" t="s">
        <v>0</v>
      </c>
      <c r="D34" s="9"/>
      <c r="E34" s="68"/>
      <c r="F34" s="93"/>
      <c r="G34" s="100"/>
      <c r="H34" s="60">
        <f t="shared" si="2"/>
        <v>0</v>
      </c>
    </row>
    <row r="35" spans="2:8" ht="15.75">
      <c r="B35" s="80" t="s">
        <v>169</v>
      </c>
      <c r="C35" s="78" t="s">
        <v>170</v>
      </c>
      <c r="D35" s="9"/>
      <c r="E35" s="68"/>
      <c r="F35" s="93"/>
      <c r="G35" s="100"/>
      <c r="H35" s="60">
        <f t="shared" si="2"/>
        <v>0</v>
      </c>
    </row>
    <row r="36" spans="2:8" ht="15.75">
      <c r="B36" s="80" t="s">
        <v>171</v>
      </c>
      <c r="C36" s="78" t="s">
        <v>172</v>
      </c>
      <c r="D36" s="9"/>
      <c r="E36" s="68"/>
      <c r="F36" s="93"/>
      <c r="G36" s="100"/>
      <c r="H36" s="60">
        <f t="shared" si="2"/>
        <v>0</v>
      </c>
    </row>
    <row r="37" spans="2:8" ht="15.75">
      <c r="B37" s="72" t="s">
        <v>173</v>
      </c>
      <c r="C37" s="52" t="s">
        <v>174</v>
      </c>
      <c r="D37" s="47" t="s">
        <v>6</v>
      </c>
      <c r="E37" s="68"/>
      <c r="F37" s="93"/>
      <c r="G37" s="100"/>
      <c r="H37" s="60">
        <f t="shared" si="2"/>
        <v>0</v>
      </c>
    </row>
    <row r="38" spans="2:77" ht="15.75">
      <c r="B38" s="72" t="s">
        <v>175</v>
      </c>
      <c r="C38" s="52" t="s">
        <v>176</v>
      </c>
      <c r="D38" s="47" t="s">
        <v>7</v>
      </c>
      <c r="E38" s="18" t="s">
        <v>9</v>
      </c>
      <c r="F38" s="4" t="s">
        <v>120</v>
      </c>
      <c r="G38" s="101">
        <v>13887000</v>
      </c>
      <c r="H38" s="60">
        <f t="shared" si="2"/>
        <v>13887000</v>
      </c>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v>13887000</v>
      </c>
      <c r="BP38" s="84"/>
      <c r="BQ38" s="84"/>
      <c r="BR38" s="84"/>
      <c r="BS38" s="84"/>
      <c r="BT38" s="84"/>
      <c r="BU38" s="84"/>
      <c r="BV38" s="84"/>
      <c r="BW38" s="84"/>
      <c r="BX38" s="84"/>
      <c r="BY38" s="84"/>
    </row>
    <row r="39" spans="2:54" ht="15.75">
      <c r="B39" s="72" t="s">
        <v>177</v>
      </c>
      <c r="C39" s="52" t="s">
        <v>178</v>
      </c>
      <c r="D39" s="47" t="s">
        <v>7</v>
      </c>
      <c r="E39" s="18" t="s">
        <v>8</v>
      </c>
      <c r="F39" s="4" t="s">
        <v>120</v>
      </c>
      <c r="G39" s="101">
        <v>146929996</v>
      </c>
      <c r="H39" s="60">
        <f t="shared" si="2"/>
        <v>146929996</v>
      </c>
      <c r="BB39" s="1">
        <v>146929996</v>
      </c>
    </row>
    <row r="40" spans="2:8" ht="15.75">
      <c r="B40" s="80" t="s">
        <v>179</v>
      </c>
      <c r="C40" s="78" t="s">
        <v>180</v>
      </c>
      <c r="D40" s="8"/>
      <c r="E40" s="68"/>
      <c r="F40" s="93"/>
      <c r="G40" s="100"/>
      <c r="H40" s="60">
        <f t="shared" si="2"/>
        <v>0</v>
      </c>
    </row>
    <row r="41" spans="2:8" ht="15.75">
      <c r="B41" s="72" t="s">
        <v>181</v>
      </c>
      <c r="C41" s="52" t="s">
        <v>182</v>
      </c>
      <c r="D41" s="47" t="s">
        <v>6</v>
      </c>
      <c r="E41" s="68"/>
      <c r="F41" s="93"/>
      <c r="G41" s="100"/>
      <c r="H41" s="60">
        <f t="shared" si="2"/>
        <v>0</v>
      </c>
    </row>
    <row r="42" spans="2:8" ht="15.75">
      <c r="B42" s="72" t="s">
        <v>183</v>
      </c>
      <c r="C42" s="52" t="s">
        <v>184</v>
      </c>
      <c r="D42" s="47" t="s">
        <v>6</v>
      </c>
      <c r="E42" s="68"/>
      <c r="F42" s="93"/>
      <c r="G42" s="100"/>
      <c r="H42" s="60">
        <f t="shared" si="2"/>
        <v>0</v>
      </c>
    </row>
    <row r="43" spans="2:8" ht="15.75">
      <c r="B43" s="80" t="s">
        <v>179</v>
      </c>
      <c r="C43" s="78" t="s">
        <v>185</v>
      </c>
      <c r="D43" s="8"/>
      <c r="E43" s="68"/>
      <c r="F43" s="93"/>
      <c r="G43" s="100"/>
      <c r="H43" s="60">
        <f t="shared" si="2"/>
        <v>0</v>
      </c>
    </row>
    <row r="44" spans="2:8" ht="15.75">
      <c r="B44" s="72" t="s">
        <v>186</v>
      </c>
      <c r="C44" s="52" t="s">
        <v>187</v>
      </c>
      <c r="D44" s="47" t="s">
        <v>6</v>
      </c>
      <c r="E44" s="68"/>
      <c r="F44" s="93"/>
      <c r="G44" s="100"/>
      <c r="H44" s="60">
        <f t="shared" si="2"/>
        <v>0</v>
      </c>
    </row>
    <row r="45" spans="2:8" ht="15.75">
      <c r="B45" s="72" t="s">
        <v>188</v>
      </c>
      <c r="C45" s="52" t="s">
        <v>189</v>
      </c>
      <c r="D45" s="47" t="s">
        <v>6</v>
      </c>
      <c r="E45" s="68"/>
      <c r="F45" s="93"/>
      <c r="G45" s="100"/>
      <c r="H45" s="60">
        <f t="shared" si="2"/>
        <v>0</v>
      </c>
    </row>
    <row r="46" spans="2:8" ht="15.75">
      <c r="B46" s="72" t="s">
        <v>190</v>
      </c>
      <c r="C46" s="52" t="s">
        <v>207</v>
      </c>
      <c r="D46" s="47" t="s">
        <v>6</v>
      </c>
      <c r="E46" s="68"/>
      <c r="F46" s="93"/>
      <c r="G46" s="100"/>
      <c r="H46" s="60">
        <f t="shared" si="2"/>
        <v>0</v>
      </c>
    </row>
    <row r="47" spans="2:8" ht="15.75">
      <c r="B47" s="72" t="s">
        <v>191</v>
      </c>
      <c r="C47" s="52" t="s">
        <v>208</v>
      </c>
      <c r="D47" s="47" t="s">
        <v>6</v>
      </c>
      <c r="E47" s="68"/>
      <c r="F47" s="93"/>
      <c r="G47" s="100"/>
      <c r="H47" s="60">
        <f t="shared" si="2"/>
        <v>0</v>
      </c>
    </row>
    <row r="48" spans="2:8" ht="15.75">
      <c r="B48" s="80" t="s">
        <v>192</v>
      </c>
      <c r="C48" s="78" t="s">
        <v>193</v>
      </c>
      <c r="D48" s="8"/>
      <c r="E48" s="68"/>
      <c r="F48" s="93"/>
      <c r="G48" s="100"/>
      <c r="H48" s="60">
        <f t="shared" si="2"/>
        <v>0</v>
      </c>
    </row>
    <row r="49" spans="2:8" ht="15.75">
      <c r="B49" s="71" t="s">
        <v>194</v>
      </c>
      <c r="C49" s="52" t="s">
        <v>195</v>
      </c>
      <c r="D49" s="47" t="s">
        <v>6</v>
      </c>
      <c r="E49" s="69"/>
      <c r="F49" s="94"/>
      <c r="G49" s="102"/>
      <c r="H49" s="60">
        <f t="shared" si="2"/>
        <v>0</v>
      </c>
    </row>
    <row r="50" spans="2:8" ht="15.75">
      <c r="B50" s="72" t="s">
        <v>196</v>
      </c>
      <c r="C50" s="52" t="s">
        <v>197</v>
      </c>
      <c r="D50" s="47" t="s">
        <v>5</v>
      </c>
      <c r="E50" s="68"/>
      <c r="F50" s="93"/>
      <c r="G50" s="100"/>
      <c r="H50" s="60">
        <f t="shared" si="2"/>
        <v>0</v>
      </c>
    </row>
    <row r="51" spans="2:8" ht="15.75">
      <c r="B51" s="71" t="s">
        <v>198</v>
      </c>
      <c r="C51" s="52" t="s">
        <v>199</v>
      </c>
      <c r="D51" s="47" t="s">
        <v>6</v>
      </c>
      <c r="E51" s="68"/>
      <c r="F51" s="93"/>
      <c r="G51" s="100"/>
      <c r="H51" s="60">
        <f t="shared" si="2"/>
        <v>0</v>
      </c>
    </row>
    <row r="52" spans="2:8" ht="15.75">
      <c r="B52" s="72" t="s">
        <v>200</v>
      </c>
      <c r="C52" s="52" t="s">
        <v>201</v>
      </c>
      <c r="D52" s="47" t="s">
        <v>6</v>
      </c>
      <c r="E52" s="68"/>
      <c r="F52" s="93"/>
      <c r="G52" s="100"/>
      <c r="H52" s="60">
        <f t="shared" si="2"/>
        <v>0</v>
      </c>
    </row>
    <row r="53" spans="2:8" ht="15.75">
      <c r="B53" s="2"/>
      <c r="C53" s="54"/>
      <c r="D53" s="10"/>
      <c r="E53" s="70"/>
      <c r="F53" s="95"/>
      <c r="G53" s="103"/>
      <c r="H53" s="60">
        <f t="shared" si="2"/>
        <v>0</v>
      </c>
    </row>
    <row r="55" spans="5:8" ht="15.75">
      <c r="E55" s="14"/>
      <c r="F55" s="14"/>
      <c r="G55" s="96" t="s">
        <v>280</v>
      </c>
      <c r="H55" s="97" t="s">
        <v>278</v>
      </c>
    </row>
    <row r="56" spans="2:8" ht="21">
      <c r="B56" s="82" t="s">
        <v>209</v>
      </c>
      <c r="G56" s="98">
        <f>SUM(G10:G52)</f>
        <v>393524207.63</v>
      </c>
      <c r="H56" s="98">
        <f>SUM(H10:H53)</f>
        <v>393524207.63</v>
      </c>
    </row>
    <row r="57" spans="2:3" ht="15.75">
      <c r="B57" s="3">
        <v>1</v>
      </c>
      <c r="C57" s="1" t="s">
        <v>212</v>
      </c>
    </row>
    <row r="66" ht="15.75">
      <c r="B66" s="1"/>
    </row>
    <row r="67" ht="15.75">
      <c r="B67" s="1"/>
    </row>
    <row r="68" ht="15.75">
      <c r="B68" s="1"/>
    </row>
    <row r="69" ht="15.75">
      <c r="B69" s="1"/>
    </row>
    <row r="70" ht="15.75">
      <c r="B70" s="1"/>
    </row>
    <row r="71" ht="15.75">
      <c r="B71" s="1"/>
    </row>
    <row r="72" ht="15.75">
      <c r="B72" s="1"/>
    </row>
    <row r="73" ht="15.75">
      <c r="B73" s="1"/>
    </row>
    <row r="74" ht="15.75">
      <c r="B74" s="1"/>
    </row>
    <row r="75" ht="15.75">
      <c r="B75" s="1"/>
    </row>
    <row r="76" ht="15.75">
      <c r="B76" s="1"/>
    </row>
    <row r="77" ht="15.75">
      <c r="B77" s="1"/>
    </row>
    <row r="78" ht="15.75">
      <c r="B78" s="1"/>
    </row>
    <row r="80" ht="15.75">
      <c r="B80" s="1"/>
    </row>
  </sheetData>
  <sheetProtection/>
  <mergeCells count="5">
    <mergeCell ref="B8:D8"/>
    <mergeCell ref="E8:G8"/>
    <mergeCell ref="H7:BY7"/>
    <mergeCell ref="H8:BY8"/>
    <mergeCell ref="E7:G7"/>
  </mergeCells>
  <conditionalFormatting sqref="I13:BY13 I21:BY21 I39:BY39">
    <cfRule type="expression" priority="6" dxfId="2">
      <formula>AND(ISTEXT($E13),ISTEXT(I$4))</formula>
    </cfRule>
  </conditionalFormatting>
  <printOptions/>
  <pageMargins left="0.75" right="0.75" top="1" bottom="1" header="0.5" footer="0.5"/>
  <pageSetup fitToWidth="0" fitToHeight="1" horizontalDpi="2400" verticalDpi="2400" orientation="landscape" paperSize="9" scale="42" r:id="rId1"/>
</worksheet>
</file>

<file path=xl/worksheets/sheet6.xml><?xml version="1.0" encoding="utf-8"?>
<worksheet xmlns="http://schemas.openxmlformats.org/spreadsheetml/2006/main" xmlns:r="http://schemas.openxmlformats.org/officeDocument/2006/relationships">
  <dimension ref="B1:E41"/>
  <sheetViews>
    <sheetView showGridLines="0" zoomScalePageLayoutView="0" workbookViewId="0" topLeftCell="A1">
      <selection activeCell="D10" sqref="D10"/>
    </sheetView>
  </sheetViews>
  <sheetFormatPr defaultColWidth="3.50390625" defaultRowHeight="24" customHeight="1"/>
  <cols>
    <col min="1" max="1" width="3.50390625" style="108" customWidth="1"/>
    <col min="2" max="2" width="10.375" style="108" customWidth="1"/>
    <col min="3" max="3" width="8.00390625" style="108" customWidth="1"/>
    <col min="4" max="4" width="60.375" style="108" customWidth="1"/>
    <col min="5" max="5" width="2.00390625" style="111" customWidth="1"/>
    <col min="6" max="16384" width="3.50390625" style="108" customWidth="1"/>
  </cols>
  <sheetData>
    <row r="1" ht="15.75" customHeight="1">
      <c r="E1" s="108"/>
    </row>
    <row r="2" spans="2:5" ht="24.75" customHeight="1">
      <c r="B2" s="109" t="s">
        <v>287</v>
      </c>
      <c r="E2" s="108"/>
    </row>
    <row r="3" spans="2:5" ht="15.75" customHeight="1">
      <c r="B3" s="110" t="s">
        <v>116</v>
      </c>
      <c r="E3" s="108"/>
    </row>
    <row r="4" spans="2:5" ht="15.75" customHeight="1">
      <c r="B4" s="115" t="s">
        <v>290</v>
      </c>
      <c r="C4" s="115" t="s">
        <v>289</v>
      </c>
      <c r="D4" s="20" t="s">
        <v>291</v>
      </c>
      <c r="E4" s="108"/>
    </row>
    <row r="5" spans="2:5" ht="15.75" customHeight="1">
      <c r="B5" s="112">
        <v>42023</v>
      </c>
      <c r="C5" s="113" t="s">
        <v>293</v>
      </c>
      <c r="D5" s="116" t="s">
        <v>294</v>
      </c>
      <c r="E5" s="108"/>
    </row>
    <row r="6" spans="2:5" ht="15.75" customHeight="1" thickBot="1">
      <c r="B6" s="107">
        <v>41991</v>
      </c>
      <c r="C6" s="114" t="s">
        <v>288</v>
      </c>
      <c r="D6" s="128" t="s">
        <v>292</v>
      </c>
      <c r="E6" s="108"/>
    </row>
    <row r="7" spans="2:5" ht="15.75" customHeight="1" thickBot="1">
      <c r="B7" s="107">
        <v>42061</v>
      </c>
      <c r="C7" s="127" t="s">
        <v>319</v>
      </c>
      <c r="D7" s="129" t="s">
        <v>303</v>
      </c>
      <c r="E7" s="108"/>
    </row>
    <row r="8" spans="4:5" ht="15.75" customHeight="1">
      <c r="D8" s="130" t="s">
        <v>304</v>
      </c>
      <c r="E8" s="108"/>
    </row>
    <row r="9" spans="4:5" ht="15.75" customHeight="1">
      <c r="D9" s="108" t="s">
        <v>307</v>
      </c>
      <c r="E9" s="108"/>
    </row>
    <row r="10" spans="2:5" ht="15.75" customHeight="1">
      <c r="B10" s="107">
        <v>42068</v>
      </c>
      <c r="C10" s="127" t="s">
        <v>302</v>
      </c>
      <c r="D10" s="108" t="s">
        <v>320</v>
      </c>
      <c r="E10" s="108"/>
    </row>
    <row r="11" ht="15.75" customHeight="1">
      <c r="E11" s="108"/>
    </row>
    <row r="12" ht="15.75" customHeight="1">
      <c r="E12" s="108"/>
    </row>
    <row r="13" ht="15.75" customHeight="1">
      <c r="E13" s="108"/>
    </row>
    <row r="14" ht="15.75" customHeight="1">
      <c r="E14" s="108"/>
    </row>
    <row r="15" ht="15.75" customHeight="1">
      <c r="E15" s="108"/>
    </row>
    <row r="16" ht="15.75" customHeight="1">
      <c r="E16" s="108"/>
    </row>
    <row r="17" ht="15.75" customHeight="1">
      <c r="E17" s="108"/>
    </row>
    <row r="18" ht="15.75" customHeight="1">
      <c r="E18" s="108"/>
    </row>
    <row r="19" ht="15.75" customHeight="1">
      <c r="E19" s="108"/>
    </row>
    <row r="20" ht="15.75" customHeight="1">
      <c r="E20" s="108"/>
    </row>
    <row r="21" ht="15.75" customHeight="1">
      <c r="E21" s="108"/>
    </row>
    <row r="22" ht="15.75" customHeight="1">
      <c r="E22" s="108"/>
    </row>
    <row r="23" ht="15.75" customHeight="1">
      <c r="E23" s="108"/>
    </row>
    <row r="24" ht="15.75" customHeight="1">
      <c r="E24" s="108"/>
    </row>
    <row r="25" ht="15.75" customHeight="1">
      <c r="E25" s="108"/>
    </row>
    <row r="26" ht="15.75" customHeight="1">
      <c r="E26" s="108"/>
    </row>
    <row r="27" ht="15.75" customHeight="1">
      <c r="E27" s="108"/>
    </row>
    <row r="28" ht="15.75" customHeight="1">
      <c r="E28" s="108"/>
    </row>
    <row r="29" ht="15.75" customHeight="1">
      <c r="E29" s="108"/>
    </row>
    <row r="30" ht="15.75" customHeight="1">
      <c r="E30" s="108"/>
    </row>
    <row r="31" ht="15.75" customHeight="1">
      <c r="E31" s="108"/>
    </row>
    <row r="32" ht="15.75" customHeight="1">
      <c r="E32" s="108"/>
    </row>
    <row r="33" ht="15.75" customHeight="1">
      <c r="E33" s="108"/>
    </row>
    <row r="34" ht="15.75" customHeight="1"/>
    <row r="35" ht="15.75" customHeight="1"/>
    <row r="36" ht="15.75" customHeight="1">
      <c r="E36" s="108"/>
    </row>
    <row r="37" ht="15.75" customHeight="1">
      <c r="E37" s="108"/>
    </row>
    <row r="38" ht="15.75" customHeight="1">
      <c r="E38" s="108"/>
    </row>
    <row r="39" ht="15.75" customHeight="1">
      <c r="E39" s="108"/>
    </row>
    <row r="40" ht="15.75" customHeight="1">
      <c r="E40" s="108"/>
    </row>
    <row r="41" ht="15.75" customHeight="1">
      <c r="E41" s="108"/>
    </row>
    <row r="42" ht="15.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Tunold Kråkenes</dc:creator>
  <cp:keywords/>
  <dc:description/>
  <cp:lastModifiedBy>user</cp:lastModifiedBy>
  <cp:lastPrinted>2015-03-05T09:58:56Z</cp:lastPrinted>
  <dcterms:created xsi:type="dcterms:W3CDTF">2014-08-29T11:25:27Z</dcterms:created>
  <dcterms:modified xsi:type="dcterms:W3CDTF">2016-05-23T14:35:21Z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